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Базжина\Desktop\2017-2019 годы8\2020 ГОД\new\"/>
    </mc:Choice>
  </mc:AlternateContent>
  <xr:revisionPtr revIDLastSave="0" documentId="13_ncr:1_{659AA0D5-432B-4451-AFAD-A1BD52AEC5FF}" xr6:coauthVersionLast="43" xr6:coauthVersionMax="43" xr10:uidLastSave="{00000000-0000-0000-0000-000000000000}"/>
  <bookViews>
    <workbookView xWindow="-120" yWindow="-120" windowWidth="29040" windowHeight="15840" activeTab="3" xr2:uid="{00000000-000D-0000-FFFF-FFFF00000000}"/>
  </bookViews>
  <sheets>
    <sheet name="Реестр" sheetId="7" r:id="rId1"/>
    <sheet name="Перечень" sheetId="3" r:id="rId2"/>
    <sheet name="Рес обесп" sheetId="4" r:id="rId3"/>
    <sheet name="Плановые показатели" sheetId="5" r:id="rId4"/>
    <sheet name="Реестр_бонусы" sheetId="8" r:id="rId5"/>
    <sheet name="Перечень_бонусы" sheetId="9" r:id="rId6"/>
    <sheet name="Планируемые показат_бонусы" sheetId="10" r:id="rId7"/>
  </sheets>
  <definedNames>
    <definedName name="_xlnm._FilterDatabase" localSheetId="1" hidden="1">Перечень!$A$12:$AA$1015</definedName>
    <definedName name="_xlnm._FilterDatabase" localSheetId="5" hidden="1">Перечень_бонусы!$A$10:$Q$56</definedName>
    <definedName name="_xlnm._FilterDatabase" localSheetId="3" hidden="1">'Плановые показатели'!$A$9:$J$186</definedName>
    <definedName name="_xlnm._FilterDatabase" localSheetId="0" hidden="1">Реестр!$A$18:$BW$1021</definedName>
    <definedName name="_xlnm._FilterDatabase" localSheetId="4" hidden="1">Реестр_бонусы!$A$9:$AJ$57</definedName>
    <definedName name="_xlnm.Print_Area" localSheetId="1">Перечень!$A$1:$U$1016</definedName>
    <definedName name="_xlnm.Print_Area" localSheetId="0">Реестр!$A$1:$AH$1022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T416" i="3" l="1"/>
  <c r="S416" i="3"/>
  <c r="B416" i="3"/>
  <c r="D422" i="7"/>
  <c r="B422" i="7"/>
  <c r="Q15" i="3"/>
  <c r="R15" i="3"/>
  <c r="P15" i="3"/>
  <c r="J15" i="3"/>
  <c r="K15" i="3"/>
  <c r="L15" i="3"/>
  <c r="I15" i="3"/>
  <c r="S108" i="3"/>
  <c r="T108" i="3"/>
  <c r="U108" i="3" s="1"/>
  <c r="B108" i="3"/>
  <c r="D114" i="7"/>
  <c r="B114" i="7"/>
  <c r="AF23" i="8" l="1"/>
  <c r="Q13" i="9"/>
  <c r="P21" i="9"/>
  <c r="P22" i="9"/>
  <c r="J13" i="9"/>
  <c r="L13" i="9"/>
  <c r="I13" i="9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F14" i="8"/>
  <c r="AG14" i="8"/>
  <c r="E14" i="8"/>
  <c r="B21" i="9"/>
  <c r="B22" i="9"/>
  <c r="AE23" i="8" l="1"/>
  <c r="F23" i="8" s="1"/>
  <c r="AE22" i="8"/>
  <c r="F22" i="8" s="1"/>
  <c r="B22" i="8" l="1"/>
  <c r="B23" i="8"/>
  <c r="N286" i="7" l="1"/>
  <c r="AC286" i="7" s="1"/>
  <c r="X17" i="3" l="1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X60" i="3"/>
  <c r="X61" i="3"/>
  <c r="X62" i="3"/>
  <c r="X63" i="3"/>
  <c r="X64" i="3"/>
  <c r="X65" i="3"/>
  <c r="X66" i="3"/>
  <c r="X67" i="3"/>
  <c r="X68" i="3"/>
  <c r="X69" i="3"/>
  <c r="X70" i="3"/>
  <c r="X71" i="3"/>
  <c r="X72" i="3"/>
  <c r="X73" i="3"/>
  <c r="X74" i="3"/>
  <c r="X75" i="3"/>
  <c r="X76" i="3"/>
  <c r="X77" i="3"/>
  <c r="X78" i="3"/>
  <c r="X79" i="3"/>
  <c r="X80" i="3"/>
  <c r="X81" i="3"/>
  <c r="X82" i="3"/>
  <c r="X83" i="3"/>
  <c r="X84" i="3"/>
  <c r="X85" i="3"/>
  <c r="X86" i="3"/>
  <c r="X87" i="3"/>
  <c r="X88" i="3"/>
  <c r="X89" i="3"/>
  <c r="X90" i="3"/>
  <c r="X91" i="3"/>
  <c r="X92" i="3"/>
  <c r="X93" i="3"/>
  <c r="X94" i="3"/>
  <c r="X95" i="3"/>
  <c r="X96" i="3"/>
  <c r="X97" i="3"/>
  <c r="X98" i="3"/>
  <c r="X99" i="3"/>
  <c r="X100" i="3"/>
  <c r="X101" i="3"/>
  <c r="X102" i="3"/>
  <c r="X103" i="3"/>
  <c r="X104" i="3"/>
  <c r="X105" i="3"/>
  <c r="X106" i="3"/>
  <c r="X107" i="3"/>
  <c r="X109" i="3"/>
  <c r="X110" i="3"/>
  <c r="X111" i="3"/>
  <c r="X112" i="3"/>
  <c r="X113" i="3"/>
  <c r="X114" i="3"/>
  <c r="X115" i="3"/>
  <c r="X116" i="3"/>
  <c r="X117" i="3"/>
  <c r="X118" i="3"/>
  <c r="X119" i="3"/>
  <c r="X120" i="3"/>
  <c r="X121" i="3"/>
  <c r="X122" i="3"/>
  <c r="X123" i="3"/>
  <c r="X124" i="3"/>
  <c r="X125" i="3"/>
  <c r="X126" i="3"/>
  <c r="X127" i="3"/>
  <c r="X128" i="3"/>
  <c r="X129" i="3"/>
  <c r="X130" i="3"/>
  <c r="X131" i="3"/>
  <c r="X132" i="3"/>
  <c r="X133" i="3"/>
  <c r="X134" i="3"/>
  <c r="X135" i="3"/>
  <c r="X136" i="3"/>
  <c r="X137" i="3"/>
  <c r="X138" i="3"/>
  <c r="X139" i="3"/>
  <c r="X140" i="3"/>
  <c r="X141" i="3"/>
  <c r="X142" i="3"/>
  <c r="X143" i="3"/>
  <c r="X144" i="3"/>
  <c r="X145" i="3"/>
  <c r="X146" i="3"/>
  <c r="X147" i="3"/>
  <c r="X148" i="3"/>
  <c r="X149" i="3"/>
  <c r="X150" i="3"/>
  <c r="X151" i="3"/>
  <c r="X152" i="3"/>
  <c r="X153" i="3"/>
  <c r="X154" i="3"/>
  <c r="X155" i="3"/>
  <c r="X156" i="3"/>
  <c r="X157" i="3"/>
  <c r="X158" i="3"/>
  <c r="X159" i="3"/>
  <c r="X160" i="3"/>
  <c r="X161" i="3"/>
  <c r="X162" i="3"/>
  <c r="X163" i="3"/>
  <c r="X164" i="3"/>
  <c r="X165" i="3"/>
  <c r="X166" i="3"/>
  <c r="X167" i="3"/>
  <c r="X168" i="3"/>
  <c r="X169" i="3"/>
  <c r="X170" i="3"/>
  <c r="X171" i="3"/>
  <c r="X172" i="3"/>
  <c r="X173" i="3"/>
  <c r="X174" i="3"/>
  <c r="X175" i="3"/>
  <c r="X176" i="3"/>
  <c r="X177" i="3"/>
  <c r="X178" i="3"/>
  <c r="X179" i="3"/>
  <c r="X180" i="3"/>
  <c r="X181" i="3"/>
  <c r="X182" i="3"/>
  <c r="X183" i="3"/>
  <c r="X184" i="3"/>
  <c r="X185" i="3"/>
  <c r="X186" i="3"/>
  <c r="X187" i="3"/>
  <c r="X188" i="3"/>
  <c r="X189" i="3"/>
  <c r="X190" i="3"/>
  <c r="X191" i="3"/>
  <c r="X192" i="3"/>
  <c r="X193" i="3"/>
  <c r="X194" i="3"/>
  <c r="X195" i="3"/>
  <c r="X196" i="3"/>
  <c r="X197" i="3"/>
  <c r="X198" i="3"/>
  <c r="X199" i="3"/>
  <c r="X200" i="3"/>
  <c r="X201" i="3"/>
  <c r="X202" i="3"/>
  <c r="X203" i="3"/>
  <c r="X204" i="3"/>
  <c r="X205" i="3"/>
  <c r="X206" i="3"/>
  <c r="X207" i="3"/>
  <c r="X208" i="3"/>
  <c r="X209" i="3"/>
  <c r="X210" i="3"/>
  <c r="X211" i="3"/>
  <c r="X212" i="3"/>
  <c r="X213" i="3"/>
  <c r="X214" i="3"/>
  <c r="X215" i="3"/>
  <c r="X216" i="3"/>
  <c r="X217" i="3"/>
  <c r="X218" i="3"/>
  <c r="X219" i="3"/>
  <c r="X220" i="3"/>
  <c r="X221" i="3"/>
  <c r="X222" i="3"/>
  <c r="X223" i="3"/>
  <c r="X224" i="3"/>
  <c r="X225" i="3"/>
  <c r="X226" i="3"/>
  <c r="X227" i="3"/>
  <c r="X228" i="3"/>
  <c r="X229" i="3"/>
  <c r="X230" i="3"/>
  <c r="X231" i="3"/>
  <c r="X232" i="3"/>
  <c r="X233" i="3"/>
  <c r="X234" i="3"/>
  <c r="X235" i="3"/>
  <c r="X236" i="3"/>
  <c r="X237" i="3"/>
  <c r="X238" i="3"/>
  <c r="X239" i="3"/>
  <c r="X240" i="3"/>
  <c r="X241" i="3"/>
  <c r="X242" i="3"/>
  <c r="X243" i="3"/>
  <c r="X244" i="3"/>
  <c r="X245" i="3"/>
  <c r="X246" i="3"/>
  <c r="X247" i="3"/>
  <c r="X248" i="3"/>
  <c r="X249" i="3"/>
  <c r="X250" i="3"/>
  <c r="X251" i="3"/>
  <c r="X252" i="3"/>
  <c r="X253" i="3"/>
  <c r="X254" i="3"/>
  <c r="X255" i="3"/>
  <c r="X256" i="3"/>
  <c r="X257" i="3"/>
  <c r="X258" i="3"/>
  <c r="X259" i="3"/>
  <c r="X260" i="3"/>
  <c r="X261" i="3"/>
  <c r="X262" i="3"/>
  <c r="X263" i="3"/>
  <c r="X264" i="3"/>
  <c r="X265" i="3"/>
  <c r="X266" i="3"/>
  <c r="X267" i="3"/>
  <c r="X268" i="3"/>
  <c r="X269" i="3"/>
  <c r="X270" i="3"/>
  <c r="X271" i="3"/>
  <c r="X272" i="3"/>
  <c r="X273" i="3"/>
  <c r="X274" i="3"/>
  <c r="X275" i="3"/>
  <c r="X276" i="3"/>
  <c r="X277" i="3"/>
  <c r="X278" i="3"/>
  <c r="X279" i="3"/>
  <c r="X280" i="3"/>
  <c r="X281" i="3"/>
  <c r="X282" i="3"/>
  <c r="X283" i="3"/>
  <c r="X284" i="3"/>
  <c r="X285" i="3"/>
  <c r="X286" i="3"/>
  <c r="X287" i="3"/>
  <c r="X288" i="3"/>
  <c r="X289" i="3"/>
  <c r="X290" i="3"/>
  <c r="X291" i="3"/>
  <c r="X292" i="3"/>
  <c r="X293" i="3"/>
  <c r="X294" i="3"/>
  <c r="X295" i="3"/>
  <c r="X296" i="3"/>
  <c r="X297" i="3"/>
  <c r="X298" i="3"/>
  <c r="X299" i="3"/>
  <c r="X300" i="3"/>
  <c r="X301" i="3"/>
  <c r="X302" i="3"/>
  <c r="X303" i="3"/>
  <c r="X304" i="3"/>
  <c r="X305" i="3"/>
  <c r="X306" i="3"/>
  <c r="X307" i="3"/>
  <c r="X308" i="3"/>
  <c r="X309" i="3"/>
  <c r="X310" i="3"/>
  <c r="X311" i="3"/>
  <c r="X312" i="3"/>
  <c r="X313" i="3"/>
  <c r="X314" i="3"/>
  <c r="X315" i="3"/>
  <c r="X316" i="3"/>
  <c r="X317" i="3"/>
  <c r="X318" i="3"/>
  <c r="X319" i="3"/>
  <c r="X320" i="3"/>
  <c r="X321" i="3"/>
  <c r="X322" i="3"/>
  <c r="X323" i="3"/>
  <c r="X324" i="3"/>
  <c r="X325" i="3"/>
  <c r="X326" i="3"/>
  <c r="X327" i="3"/>
  <c r="X328" i="3"/>
  <c r="X329" i="3"/>
  <c r="X330" i="3"/>
  <c r="X331" i="3"/>
  <c r="X332" i="3"/>
  <c r="X333" i="3"/>
  <c r="X334" i="3"/>
  <c r="X335" i="3"/>
  <c r="X336" i="3"/>
  <c r="X337" i="3"/>
  <c r="X338" i="3"/>
  <c r="X339" i="3"/>
  <c r="X340" i="3"/>
  <c r="X341" i="3"/>
  <c r="X342" i="3"/>
  <c r="X343" i="3"/>
  <c r="X344" i="3"/>
  <c r="X345" i="3"/>
  <c r="X346" i="3"/>
  <c r="X347" i="3"/>
  <c r="X348" i="3"/>
  <c r="X349" i="3"/>
  <c r="X350" i="3"/>
  <c r="X351" i="3"/>
  <c r="X352" i="3"/>
  <c r="X353" i="3"/>
  <c r="X354" i="3"/>
  <c r="X355" i="3"/>
  <c r="X356" i="3"/>
  <c r="X357" i="3"/>
  <c r="X358" i="3"/>
  <c r="X359" i="3"/>
  <c r="X360" i="3"/>
  <c r="X361" i="3"/>
  <c r="X362" i="3"/>
  <c r="X363" i="3"/>
  <c r="X364" i="3"/>
  <c r="X365" i="3"/>
  <c r="X366" i="3"/>
  <c r="X367" i="3"/>
  <c r="X368" i="3"/>
  <c r="X369" i="3"/>
  <c r="X370" i="3"/>
  <c r="X371" i="3"/>
  <c r="X372" i="3"/>
  <c r="X373" i="3"/>
  <c r="X374" i="3"/>
  <c r="X375" i="3"/>
  <c r="X376" i="3"/>
  <c r="X377" i="3"/>
  <c r="X378" i="3"/>
  <c r="X379" i="3"/>
  <c r="X380" i="3"/>
  <c r="X381" i="3"/>
  <c r="X382" i="3"/>
  <c r="X383" i="3"/>
  <c r="X384" i="3"/>
  <c r="X385" i="3"/>
  <c r="X386" i="3"/>
  <c r="X387" i="3"/>
  <c r="X388" i="3"/>
  <c r="X389" i="3"/>
  <c r="X390" i="3"/>
  <c r="X391" i="3"/>
  <c r="X392" i="3"/>
  <c r="X393" i="3"/>
  <c r="X394" i="3"/>
  <c r="X395" i="3"/>
  <c r="X396" i="3"/>
  <c r="X397" i="3"/>
  <c r="X398" i="3"/>
  <c r="X399" i="3"/>
  <c r="X400" i="3"/>
  <c r="X401" i="3"/>
  <c r="X402" i="3"/>
  <c r="X403" i="3"/>
  <c r="X404" i="3"/>
  <c r="X405" i="3"/>
  <c r="X406" i="3"/>
  <c r="X407" i="3"/>
  <c r="X408" i="3"/>
  <c r="X409" i="3"/>
  <c r="X410" i="3"/>
  <c r="X411" i="3"/>
  <c r="X412" i="3"/>
  <c r="X413" i="3"/>
  <c r="X414" i="3"/>
  <c r="X415" i="3"/>
  <c r="X417" i="3"/>
  <c r="X418" i="3"/>
  <c r="X419" i="3"/>
  <c r="X420" i="3"/>
  <c r="X421" i="3"/>
  <c r="X422" i="3"/>
  <c r="X423" i="3"/>
  <c r="X424" i="3"/>
  <c r="X425" i="3"/>
  <c r="X426" i="3"/>
  <c r="X427" i="3"/>
  <c r="X428" i="3"/>
  <c r="X429" i="3"/>
  <c r="X430" i="3"/>
  <c r="X431" i="3"/>
  <c r="X432" i="3"/>
  <c r="X433" i="3"/>
  <c r="X434" i="3"/>
  <c r="X435" i="3"/>
  <c r="X436" i="3"/>
  <c r="X437" i="3"/>
  <c r="X438" i="3"/>
  <c r="X439" i="3"/>
  <c r="X440" i="3"/>
  <c r="X441" i="3"/>
  <c r="X442" i="3"/>
  <c r="X443" i="3"/>
  <c r="X444" i="3"/>
  <c r="X445" i="3"/>
  <c r="X446" i="3"/>
  <c r="X447" i="3"/>
  <c r="X448" i="3"/>
  <c r="X449" i="3"/>
  <c r="X450" i="3"/>
  <c r="X451" i="3"/>
  <c r="X452" i="3"/>
  <c r="X453" i="3"/>
  <c r="X454" i="3"/>
  <c r="X455" i="3"/>
  <c r="X456" i="3"/>
  <c r="X457" i="3"/>
  <c r="X458" i="3"/>
  <c r="X459" i="3"/>
  <c r="X460" i="3"/>
  <c r="X461" i="3"/>
  <c r="X462" i="3"/>
  <c r="X463" i="3"/>
  <c r="X464" i="3"/>
  <c r="X465" i="3"/>
  <c r="X466" i="3"/>
  <c r="X467" i="3"/>
  <c r="X468" i="3"/>
  <c r="X469" i="3"/>
  <c r="X470" i="3"/>
  <c r="X471" i="3"/>
  <c r="X472" i="3"/>
  <c r="X473" i="3"/>
  <c r="X474" i="3"/>
  <c r="X475" i="3"/>
  <c r="X476" i="3"/>
  <c r="X477" i="3"/>
  <c r="X478" i="3"/>
  <c r="X479" i="3"/>
  <c r="X480" i="3"/>
  <c r="X481" i="3"/>
  <c r="X482" i="3"/>
  <c r="X483" i="3"/>
  <c r="X484" i="3"/>
  <c r="X485" i="3"/>
  <c r="X486" i="3"/>
  <c r="X487" i="3"/>
  <c r="X488" i="3"/>
  <c r="X489" i="3"/>
  <c r="X490" i="3"/>
  <c r="X491" i="3"/>
  <c r="X492" i="3"/>
  <c r="X493" i="3"/>
  <c r="X494" i="3"/>
  <c r="X495" i="3"/>
  <c r="X496" i="3"/>
  <c r="X497" i="3"/>
  <c r="X498" i="3"/>
  <c r="X499" i="3"/>
  <c r="X500" i="3"/>
  <c r="X501" i="3"/>
  <c r="X502" i="3"/>
  <c r="X503" i="3"/>
  <c r="X504" i="3"/>
  <c r="X505" i="3"/>
  <c r="X506" i="3"/>
  <c r="X507" i="3"/>
  <c r="X508" i="3"/>
  <c r="X509" i="3"/>
  <c r="X510" i="3"/>
  <c r="X511" i="3"/>
  <c r="X512" i="3"/>
  <c r="X513" i="3"/>
  <c r="X514" i="3"/>
  <c r="X515" i="3"/>
  <c r="X516" i="3"/>
  <c r="X517" i="3"/>
  <c r="X518" i="3"/>
  <c r="X519" i="3"/>
  <c r="X520" i="3"/>
  <c r="X521" i="3"/>
  <c r="X522" i="3"/>
  <c r="X523" i="3"/>
  <c r="X524" i="3"/>
  <c r="X525" i="3"/>
  <c r="X526" i="3"/>
  <c r="X527" i="3"/>
  <c r="X528" i="3"/>
  <c r="X529" i="3"/>
  <c r="X530" i="3"/>
  <c r="X531" i="3"/>
  <c r="X532" i="3"/>
  <c r="X533" i="3"/>
  <c r="X534" i="3"/>
  <c r="X535" i="3"/>
  <c r="X536" i="3"/>
  <c r="X537" i="3"/>
  <c r="X538" i="3"/>
  <c r="X539" i="3"/>
  <c r="X540" i="3"/>
  <c r="X541" i="3"/>
  <c r="X542" i="3"/>
  <c r="X543" i="3"/>
  <c r="X544" i="3"/>
  <c r="X545" i="3"/>
  <c r="X546" i="3"/>
  <c r="X547" i="3"/>
  <c r="X548" i="3"/>
  <c r="X549" i="3"/>
  <c r="X550" i="3"/>
  <c r="X551" i="3"/>
  <c r="X552" i="3"/>
  <c r="X553" i="3"/>
  <c r="X554" i="3"/>
  <c r="X555" i="3"/>
  <c r="X556" i="3"/>
  <c r="X557" i="3"/>
  <c r="X558" i="3"/>
  <c r="X559" i="3"/>
  <c r="X560" i="3"/>
  <c r="X561" i="3"/>
  <c r="X562" i="3"/>
  <c r="X563" i="3"/>
  <c r="X564" i="3"/>
  <c r="X565" i="3"/>
  <c r="X566" i="3"/>
  <c r="X567" i="3"/>
  <c r="X568" i="3"/>
  <c r="X569" i="3"/>
  <c r="X570" i="3"/>
  <c r="X571" i="3"/>
  <c r="X572" i="3"/>
  <c r="X573" i="3"/>
  <c r="X574" i="3"/>
  <c r="X575" i="3"/>
  <c r="X576" i="3"/>
  <c r="X577" i="3"/>
  <c r="X578" i="3"/>
  <c r="X579" i="3"/>
  <c r="X580" i="3"/>
  <c r="X581" i="3"/>
  <c r="X582" i="3"/>
  <c r="X583" i="3"/>
  <c r="X584" i="3"/>
  <c r="X585" i="3"/>
  <c r="X586" i="3"/>
  <c r="X587" i="3"/>
  <c r="X588" i="3"/>
  <c r="X589" i="3"/>
  <c r="X590" i="3"/>
  <c r="X591" i="3"/>
  <c r="X592" i="3"/>
  <c r="X593" i="3"/>
  <c r="X594" i="3"/>
  <c r="X595" i="3"/>
  <c r="X596" i="3"/>
  <c r="X597" i="3"/>
  <c r="X598" i="3"/>
  <c r="X599" i="3"/>
  <c r="X600" i="3"/>
  <c r="X601" i="3"/>
  <c r="X602" i="3"/>
  <c r="X603" i="3"/>
  <c r="X604" i="3"/>
  <c r="X605" i="3"/>
  <c r="X606" i="3"/>
  <c r="X607" i="3"/>
  <c r="X608" i="3"/>
  <c r="X609" i="3"/>
  <c r="X610" i="3"/>
  <c r="X611" i="3"/>
  <c r="X612" i="3"/>
  <c r="X613" i="3"/>
  <c r="X614" i="3"/>
  <c r="X615" i="3"/>
  <c r="X616" i="3"/>
  <c r="X617" i="3"/>
  <c r="X618" i="3"/>
  <c r="X619" i="3"/>
  <c r="X620" i="3"/>
  <c r="X621" i="3"/>
  <c r="X622" i="3"/>
  <c r="X623" i="3"/>
  <c r="X624" i="3"/>
  <c r="X625" i="3"/>
  <c r="X626" i="3"/>
  <c r="X627" i="3"/>
  <c r="X628" i="3"/>
  <c r="X629" i="3"/>
  <c r="X630" i="3"/>
  <c r="X631" i="3"/>
  <c r="X632" i="3"/>
  <c r="X633" i="3"/>
  <c r="X634" i="3"/>
  <c r="X635" i="3"/>
  <c r="X636" i="3"/>
  <c r="X637" i="3"/>
  <c r="X638" i="3"/>
  <c r="X639" i="3"/>
  <c r="X640" i="3"/>
  <c r="X641" i="3"/>
  <c r="X642" i="3"/>
  <c r="X643" i="3"/>
  <c r="X644" i="3"/>
  <c r="X645" i="3"/>
  <c r="X646" i="3"/>
  <c r="X647" i="3"/>
  <c r="X648" i="3"/>
  <c r="X649" i="3"/>
  <c r="X650" i="3"/>
  <c r="X651" i="3"/>
  <c r="X652" i="3"/>
  <c r="X653" i="3"/>
  <c r="X654" i="3"/>
  <c r="X655" i="3"/>
  <c r="X656" i="3"/>
  <c r="X657" i="3"/>
  <c r="X658" i="3"/>
  <c r="X659" i="3"/>
  <c r="X660" i="3"/>
  <c r="X661" i="3"/>
  <c r="X662" i="3"/>
  <c r="X663" i="3"/>
  <c r="X664" i="3"/>
  <c r="X665" i="3"/>
  <c r="X666" i="3"/>
  <c r="X667" i="3"/>
  <c r="X668" i="3"/>
  <c r="X669" i="3"/>
  <c r="X670" i="3"/>
  <c r="X671" i="3"/>
  <c r="X672" i="3"/>
  <c r="X673" i="3"/>
  <c r="X674" i="3"/>
  <c r="X675" i="3"/>
  <c r="X676" i="3"/>
  <c r="X677" i="3"/>
  <c r="X678" i="3"/>
  <c r="X679" i="3"/>
  <c r="X680" i="3"/>
  <c r="X681" i="3"/>
  <c r="X682" i="3"/>
  <c r="X683" i="3"/>
  <c r="X684" i="3"/>
  <c r="X685" i="3"/>
  <c r="X686" i="3"/>
  <c r="X687" i="3"/>
  <c r="X688" i="3"/>
  <c r="X689" i="3"/>
  <c r="X690" i="3"/>
  <c r="X691" i="3"/>
  <c r="X692" i="3"/>
  <c r="X693" i="3"/>
  <c r="X694" i="3"/>
  <c r="X695" i="3"/>
  <c r="X696" i="3"/>
  <c r="X697" i="3"/>
  <c r="X698" i="3"/>
  <c r="X699" i="3"/>
  <c r="X700" i="3"/>
  <c r="X701" i="3"/>
  <c r="X702" i="3"/>
  <c r="X703" i="3"/>
  <c r="X704" i="3"/>
  <c r="X705" i="3"/>
  <c r="X706" i="3"/>
  <c r="X707" i="3"/>
  <c r="X708" i="3"/>
  <c r="X709" i="3"/>
  <c r="X710" i="3"/>
  <c r="X711" i="3"/>
  <c r="X712" i="3"/>
  <c r="X713" i="3"/>
  <c r="X714" i="3"/>
  <c r="X715" i="3"/>
  <c r="X716" i="3"/>
  <c r="X717" i="3"/>
  <c r="X718" i="3"/>
  <c r="X719" i="3"/>
  <c r="X720" i="3"/>
  <c r="X721" i="3"/>
  <c r="X722" i="3"/>
  <c r="X723" i="3"/>
  <c r="X724" i="3"/>
  <c r="X725" i="3"/>
  <c r="X726" i="3"/>
  <c r="X727" i="3"/>
  <c r="X728" i="3"/>
  <c r="X729" i="3"/>
  <c r="X730" i="3"/>
  <c r="X731" i="3"/>
  <c r="X732" i="3"/>
  <c r="X733" i="3"/>
  <c r="X734" i="3"/>
  <c r="X735" i="3"/>
  <c r="X736" i="3"/>
  <c r="X737" i="3"/>
  <c r="X738" i="3"/>
  <c r="X739" i="3"/>
  <c r="X740" i="3"/>
  <c r="X741" i="3"/>
  <c r="X742" i="3"/>
  <c r="X743" i="3"/>
  <c r="X744" i="3"/>
  <c r="X745" i="3"/>
  <c r="X746" i="3"/>
  <c r="X747" i="3"/>
  <c r="X748" i="3"/>
  <c r="X749" i="3"/>
  <c r="X750" i="3"/>
  <c r="X751" i="3"/>
  <c r="X752" i="3"/>
  <c r="X753" i="3"/>
  <c r="X754" i="3"/>
  <c r="X755" i="3"/>
  <c r="X756" i="3"/>
  <c r="X757" i="3"/>
  <c r="X758" i="3"/>
  <c r="X759" i="3"/>
  <c r="X760" i="3"/>
  <c r="X761" i="3"/>
  <c r="X762" i="3"/>
  <c r="X763" i="3"/>
  <c r="X764" i="3"/>
  <c r="X765" i="3"/>
  <c r="X766" i="3"/>
  <c r="X767" i="3"/>
  <c r="X768" i="3"/>
  <c r="X769" i="3"/>
  <c r="X770" i="3"/>
  <c r="X771" i="3"/>
  <c r="X772" i="3"/>
  <c r="X773" i="3"/>
  <c r="X774" i="3"/>
  <c r="X775" i="3"/>
  <c r="X776" i="3"/>
  <c r="X777" i="3"/>
  <c r="X778" i="3"/>
  <c r="X779" i="3"/>
  <c r="X780" i="3"/>
  <c r="X781" i="3"/>
  <c r="X782" i="3"/>
  <c r="X783" i="3"/>
  <c r="X784" i="3"/>
  <c r="X785" i="3"/>
  <c r="X786" i="3"/>
  <c r="X787" i="3"/>
  <c r="X788" i="3"/>
  <c r="X789" i="3"/>
  <c r="X790" i="3"/>
  <c r="X791" i="3"/>
  <c r="X792" i="3"/>
  <c r="X793" i="3"/>
  <c r="X794" i="3"/>
  <c r="X795" i="3"/>
  <c r="X796" i="3"/>
  <c r="X797" i="3"/>
  <c r="X798" i="3"/>
  <c r="X799" i="3"/>
  <c r="X800" i="3"/>
  <c r="X801" i="3"/>
  <c r="X802" i="3"/>
  <c r="X803" i="3"/>
  <c r="X804" i="3"/>
  <c r="X805" i="3"/>
  <c r="X806" i="3"/>
  <c r="X807" i="3"/>
  <c r="X808" i="3"/>
  <c r="X809" i="3"/>
  <c r="X810" i="3"/>
  <c r="X811" i="3"/>
  <c r="X812" i="3"/>
  <c r="X813" i="3"/>
  <c r="X814" i="3"/>
  <c r="X815" i="3"/>
  <c r="X816" i="3"/>
  <c r="X817" i="3"/>
  <c r="X818" i="3"/>
  <c r="X819" i="3"/>
  <c r="X820" i="3"/>
  <c r="X821" i="3"/>
  <c r="X822" i="3"/>
  <c r="X823" i="3"/>
  <c r="X824" i="3"/>
  <c r="X825" i="3"/>
  <c r="X826" i="3"/>
  <c r="X827" i="3"/>
  <c r="X828" i="3"/>
  <c r="X829" i="3"/>
  <c r="X830" i="3"/>
  <c r="X831" i="3"/>
  <c r="X832" i="3"/>
  <c r="X833" i="3"/>
  <c r="X834" i="3"/>
  <c r="X835" i="3"/>
  <c r="X836" i="3"/>
  <c r="X837" i="3"/>
  <c r="X838" i="3"/>
  <c r="X839" i="3"/>
  <c r="X840" i="3"/>
  <c r="X841" i="3"/>
  <c r="X842" i="3"/>
  <c r="X843" i="3"/>
  <c r="X844" i="3"/>
  <c r="X845" i="3"/>
  <c r="X846" i="3"/>
  <c r="X847" i="3"/>
  <c r="X848" i="3"/>
  <c r="X849" i="3"/>
  <c r="X850" i="3"/>
  <c r="X851" i="3"/>
  <c r="X852" i="3"/>
  <c r="X853" i="3"/>
  <c r="X854" i="3"/>
  <c r="X855" i="3"/>
  <c r="X856" i="3"/>
  <c r="X857" i="3"/>
  <c r="X858" i="3"/>
  <c r="X859" i="3"/>
  <c r="X860" i="3"/>
  <c r="X861" i="3"/>
  <c r="X862" i="3"/>
  <c r="X863" i="3"/>
  <c r="X864" i="3"/>
  <c r="X865" i="3"/>
  <c r="X866" i="3"/>
  <c r="X867" i="3"/>
  <c r="X868" i="3"/>
  <c r="X869" i="3"/>
  <c r="X870" i="3"/>
  <c r="X871" i="3"/>
  <c r="X872" i="3"/>
  <c r="X873" i="3"/>
  <c r="X874" i="3"/>
  <c r="X875" i="3"/>
  <c r="X876" i="3"/>
  <c r="X877" i="3"/>
  <c r="X878" i="3"/>
  <c r="X879" i="3"/>
  <c r="X880" i="3"/>
  <c r="X881" i="3"/>
  <c r="X882" i="3"/>
  <c r="X883" i="3"/>
  <c r="X884" i="3"/>
  <c r="X885" i="3"/>
  <c r="X886" i="3"/>
  <c r="X887" i="3"/>
  <c r="X888" i="3"/>
  <c r="X889" i="3"/>
  <c r="X890" i="3"/>
  <c r="X891" i="3"/>
  <c r="X892" i="3"/>
  <c r="X893" i="3"/>
  <c r="X894" i="3"/>
  <c r="X895" i="3"/>
  <c r="X896" i="3"/>
  <c r="X897" i="3"/>
  <c r="X898" i="3"/>
  <c r="X899" i="3"/>
  <c r="X900" i="3"/>
  <c r="X901" i="3"/>
  <c r="X902" i="3"/>
  <c r="X903" i="3"/>
  <c r="X904" i="3"/>
  <c r="X905" i="3"/>
  <c r="X906" i="3"/>
  <c r="X907" i="3"/>
  <c r="X908" i="3"/>
  <c r="X909" i="3"/>
  <c r="X910" i="3"/>
  <c r="X911" i="3"/>
  <c r="X912" i="3"/>
  <c r="X913" i="3"/>
  <c r="X914" i="3"/>
  <c r="X915" i="3"/>
  <c r="X916" i="3"/>
  <c r="X917" i="3"/>
  <c r="X918" i="3"/>
  <c r="X919" i="3"/>
  <c r="X920" i="3"/>
  <c r="X921" i="3"/>
  <c r="X922" i="3"/>
  <c r="X923" i="3"/>
  <c r="X924" i="3"/>
  <c r="X925" i="3"/>
  <c r="X926" i="3"/>
  <c r="X927" i="3"/>
  <c r="X928" i="3"/>
  <c r="X929" i="3"/>
  <c r="X930" i="3"/>
  <c r="X931" i="3"/>
  <c r="X932" i="3"/>
  <c r="X933" i="3"/>
  <c r="X934" i="3"/>
  <c r="X935" i="3"/>
  <c r="X936" i="3"/>
  <c r="X937" i="3"/>
  <c r="X938" i="3"/>
  <c r="X939" i="3"/>
  <c r="X940" i="3"/>
  <c r="X941" i="3"/>
  <c r="X942" i="3"/>
  <c r="X943" i="3"/>
  <c r="X944" i="3"/>
  <c r="X945" i="3"/>
  <c r="X946" i="3"/>
  <c r="X947" i="3"/>
  <c r="X948" i="3"/>
  <c r="X949" i="3"/>
  <c r="X950" i="3"/>
  <c r="X951" i="3"/>
  <c r="X952" i="3"/>
  <c r="X953" i="3"/>
  <c r="X954" i="3"/>
  <c r="X955" i="3"/>
  <c r="X956" i="3"/>
  <c r="X957" i="3"/>
  <c r="X958" i="3"/>
  <c r="X959" i="3"/>
  <c r="X960" i="3"/>
  <c r="X961" i="3"/>
  <c r="X962" i="3"/>
  <c r="X963" i="3"/>
  <c r="X964" i="3"/>
  <c r="X965" i="3"/>
  <c r="X966" i="3"/>
  <c r="X967" i="3"/>
  <c r="X968" i="3"/>
  <c r="X969" i="3"/>
  <c r="X970" i="3"/>
  <c r="X971" i="3"/>
  <c r="X972" i="3"/>
  <c r="X973" i="3"/>
  <c r="X974" i="3"/>
  <c r="X975" i="3"/>
  <c r="X976" i="3"/>
  <c r="X977" i="3"/>
  <c r="X978" i="3"/>
  <c r="X979" i="3"/>
  <c r="X980" i="3"/>
  <c r="X981" i="3"/>
  <c r="X982" i="3"/>
  <c r="X983" i="3"/>
  <c r="X984" i="3"/>
  <c r="X985" i="3"/>
  <c r="X986" i="3"/>
  <c r="X987" i="3"/>
  <c r="X988" i="3"/>
  <c r="X989" i="3"/>
  <c r="X990" i="3"/>
  <c r="X991" i="3"/>
  <c r="X992" i="3"/>
  <c r="X993" i="3"/>
  <c r="X994" i="3"/>
  <c r="X995" i="3"/>
  <c r="X996" i="3"/>
  <c r="X997" i="3"/>
  <c r="X998" i="3"/>
  <c r="X999" i="3"/>
  <c r="X1000" i="3"/>
  <c r="X1001" i="3"/>
  <c r="X1002" i="3"/>
  <c r="X1003" i="3"/>
  <c r="X1004" i="3"/>
  <c r="X1005" i="3"/>
  <c r="X1006" i="3"/>
  <c r="X1007" i="3"/>
  <c r="X1008" i="3"/>
  <c r="X1009" i="3"/>
  <c r="X1010" i="3"/>
  <c r="X1011" i="3"/>
  <c r="X1012" i="3"/>
  <c r="X1013" i="3"/>
  <c r="X1014" i="3"/>
  <c r="X1015" i="3"/>
  <c r="X1016" i="3"/>
  <c r="X16" i="3"/>
  <c r="AT40" i="7"/>
  <c r="AT154" i="7"/>
  <c r="AT167" i="7"/>
  <c r="AT224" i="7"/>
  <c r="AT332" i="7"/>
  <c r="AT516" i="7"/>
  <c r="AT556" i="7"/>
  <c r="AT584" i="7"/>
  <c r="AT585" i="7"/>
  <c r="AT590" i="7"/>
  <c r="AT599" i="7"/>
  <c r="AT601" i="7"/>
  <c r="AT604" i="7"/>
  <c r="AT609" i="7"/>
  <c r="AT610" i="7"/>
  <c r="AT630" i="7"/>
  <c r="AT637" i="7"/>
  <c r="AT657" i="7"/>
  <c r="AT839" i="7"/>
  <c r="AT858" i="7"/>
  <c r="AT860" i="7"/>
  <c r="AT864" i="7"/>
  <c r="AT903" i="7"/>
  <c r="AT1022" i="7"/>
  <c r="D9" i="10" l="1"/>
  <c r="E9" i="10"/>
  <c r="F9" i="10"/>
  <c r="C9" i="10"/>
  <c r="J53" i="9"/>
  <c r="L53" i="9"/>
  <c r="I53" i="9"/>
  <c r="J43" i="9"/>
  <c r="L43" i="9"/>
  <c r="I43" i="9"/>
  <c r="J29" i="9"/>
  <c r="L29" i="9"/>
  <c r="I29" i="9"/>
  <c r="B57" i="9"/>
  <c r="B55" i="9"/>
  <c r="B54" i="9"/>
  <c r="B52" i="9"/>
  <c r="B50" i="9"/>
  <c r="B48" i="9"/>
  <c r="B46" i="9"/>
  <c r="B45" i="9"/>
  <c r="B44" i="9"/>
  <c r="B42" i="9"/>
  <c r="B40" i="9"/>
  <c r="B38" i="9"/>
  <c r="B37" i="9"/>
  <c r="B36" i="9"/>
  <c r="B34" i="9"/>
  <c r="B33" i="9"/>
  <c r="B31" i="9"/>
  <c r="B30" i="9"/>
  <c r="B28" i="9"/>
  <c r="B26" i="9"/>
  <c r="B24" i="9"/>
  <c r="B20" i="9"/>
  <c r="B19" i="9"/>
  <c r="B18" i="9"/>
  <c r="B17" i="9"/>
  <c r="B16" i="9"/>
  <c r="B15" i="9"/>
  <c r="B14" i="9"/>
  <c r="Q53" i="9"/>
  <c r="P54" i="9"/>
  <c r="P19" i="9"/>
  <c r="P20" i="9"/>
  <c r="K20" i="9"/>
  <c r="K19" i="9"/>
  <c r="P21" i="8"/>
  <c r="AE55" i="8" l="1"/>
  <c r="G54" i="8"/>
  <c r="H54" i="8"/>
  <c r="I54" i="8"/>
  <c r="J54" i="8"/>
  <c r="K54" i="8"/>
  <c r="L54" i="8"/>
  <c r="M54" i="8"/>
  <c r="N54" i="8"/>
  <c r="O54" i="8"/>
  <c r="Q54" i="8"/>
  <c r="R54" i="8"/>
  <c r="S54" i="8"/>
  <c r="T54" i="8"/>
  <c r="U54" i="8"/>
  <c r="V54" i="8"/>
  <c r="W54" i="8"/>
  <c r="X54" i="8"/>
  <c r="Y54" i="8"/>
  <c r="Z54" i="8"/>
  <c r="AA54" i="8"/>
  <c r="AB54" i="8"/>
  <c r="AC54" i="8"/>
  <c r="AD54" i="8"/>
  <c r="AF54" i="8"/>
  <c r="AG54" i="8"/>
  <c r="E54" i="8"/>
  <c r="B55" i="8"/>
  <c r="B20" i="8"/>
  <c r="B21" i="8"/>
  <c r="AE20" i="8"/>
  <c r="F20" i="8" s="1"/>
  <c r="AE21" i="8"/>
  <c r="F21" i="8" s="1"/>
  <c r="F55" i="8" l="1"/>
  <c r="K576" i="3" l="1"/>
  <c r="R862" i="7" l="1"/>
  <c r="AC862" i="7" s="1"/>
  <c r="AC856" i="7"/>
  <c r="N577" i="7" l="1"/>
  <c r="AC577" i="7" s="1"/>
  <c r="I575" i="7"/>
  <c r="G575" i="7"/>
  <c r="AC574" i="7"/>
  <c r="B18" i="8" l="1"/>
  <c r="AE18" i="8"/>
  <c r="P17" i="9"/>
  <c r="F18" i="8" l="1"/>
  <c r="B1016" i="3"/>
  <c r="B1014" i="3"/>
  <c r="B1013" i="3"/>
  <c r="B1012" i="3"/>
  <c r="B1010" i="3"/>
  <c r="B1008" i="3"/>
  <c r="B1006" i="3"/>
  <c r="B1004" i="3"/>
  <c r="B1003" i="3"/>
  <c r="B1002" i="3"/>
  <c r="B1000" i="3"/>
  <c r="B999" i="3"/>
  <c r="B997" i="3"/>
  <c r="B995" i="3"/>
  <c r="B993" i="3"/>
  <c r="B992" i="3"/>
  <c r="B990" i="3"/>
  <c r="B989" i="3"/>
  <c r="B988" i="3"/>
  <c r="B987" i="3"/>
  <c r="B986" i="3"/>
  <c r="B984" i="3"/>
  <c r="B983" i="3"/>
  <c r="B982" i="3"/>
  <c r="B980" i="3"/>
  <c r="B979" i="3"/>
  <c r="B977" i="3"/>
  <c r="B976" i="3"/>
  <c r="B974" i="3"/>
  <c r="B972" i="3"/>
  <c r="B970" i="3"/>
  <c r="B968" i="3"/>
  <c r="B967" i="3"/>
  <c r="B966" i="3"/>
  <c r="B964" i="3"/>
  <c r="B962" i="3"/>
  <c r="B960" i="3"/>
  <c r="B958" i="3"/>
  <c r="B957" i="3"/>
  <c r="B956" i="3"/>
  <c r="B954" i="3"/>
  <c r="B952" i="3"/>
  <c r="B950" i="3"/>
  <c r="B948" i="3"/>
  <c r="B946" i="3"/>
  <c r="B944" i="3"/>
  <c r="B942" i="3"/>
  <c r="B941" i="3"/>
  <c r="B940" i="3"/>
  <c r="B938" i="3"/>
  <c r="B936" i="3"/>
  <c r="B935" i="3"/>
  <c r="B933" i="3"/>
  <c r="B932" i="3"/>
  <c r="B931" i="3"/>
  <c r="B929" i="3"/>
  <c r="B928" i="3"/>
  <c r="B926" i="3"/>
  <c r="B925" i="3"/>
  <c r="B924" i="3"/>
  <c r="B923" i="3"/>
  <c r="B922" i="3"/>
  <c r="B921" i="3"/>
  <c r="B919" i="3"/>
  <c r="B917" i="3"/>
  <c r="B915" i="3"/>
  <c r="B913" i="3"/>
  <c r="B912" i="3"/>
  <c r="B910" i="3"/>
  <c r="B908" i="3"/>
  <c r="B906" i="3"/>
  <c r="B904" i="3"/>
  <c r="B902" i="3"/>
  <c r="B901" i="3"/>
  <c r="B899" i="3"/>
  <c r="B898" i="3"/>
  <c r="B897" i="3"/>
  <c r="B896" i="3"/>
  <c r="B895" i="3"/>
  <c r="B894" i="3"/>
  <c r="B893" i="3"/>
  <c r="B891" i="3"/>
  <c r="B889" i="3"/>
  <c r="B887" i="3"/>
  <c r="B886" i="3"/>
  <c r="B884" i="3"/>
  <c r="B882" i="3"/>
  <c r="B880" i="3"/>
  <c r="B879" i="3"/>
  <c r="B877" i="3"/>
  <c r="B876" i="3"/>
  <c r="B874" i="3"/>
  <c r="B873" i="3"/>
  <c r="B872" i="3"/>
  <c r="B870" i="3"/>
  <c r="B869" i="3"/>
  <c r="B868" i="3"/>
  <c r="B867" i="3"/>
  <c r="B866" i="3"/>
  <c r="B865" i="3"/>
  <c r="B864" i="3"/>
  <c r="B863" i="3"/>
  <c r="B861" i="3"/>
  <c r="B860" i="3"/>
  <c r="B858" i="3"/>
  <c r="B857" i="3"/>
  <c r="B856" i="3"/>
  <c r="B855" i="3"/>
  <c r="B854" i="3"/>
  <c r="B853" i="3"/>
  <c r="B852" i="3"/>
  <c r="B851" i="3"/>
  <c r="B850" i="3"/>
  <c r="B849" i="3"/>
  <c r="B848" i="3"/>
  <c r="B846" i="3"/>
  <c r="B845" i="3"/>
  <c r="B844" i="3"/>
  <c r="B843" i="3"/>
  <c r="B842" i="3"/>
  <c r="B841" i="3"/>
  <c r="B840" i="3"/>
  <c r="B839" i="3"/>
  <c r="B838" i="3"/>
  <c r="B837" i="3"/>
  <c r="B836" i="3"/>
  <c r="B835" i="3"/>
  <c r="B834" i="3"/>
  <c r="B833" i="3"/>
  <c r="B832" i="3"/>
  <c r="B831" i="3"/>
  <c r="B830" i="3"/>
  <c r="B829" i="3"/>
  <c r="B828" i="3"/>
  <c r="B827" i="3"/>
  <c r="B826" i="3"/>
  <c r="B825" i="3"/>
  <c r="B824" i="3"/>
  <c r="B823" i="3"/>
  <c r="B822" i="3"/>
  <c r="B821" i="3"/>
  <c r="B820" i="3"/>
  <c r="B818" i="3"/>
  <c r="B817" i="3"/>
  <c r="B816" i="3"/>
  <c r="B815" i="3"/>
  <c r="B814" i="3"/>
  <c r="B813" i="3"/>
  <c r="B812" i="3"/>
  <c r="B811" i="3"/>
  <c r="B810" i="3"/>
  <c r="B809" i="3"/>
  <c r="B808" i="3"/>
  <c r="B807" i="3"/>
  <c r="B806" i="3"/>
  <c r="B805" i="3"/>
  <c r="B803" i="3"/>
  <c r="B802" i="3"/>
  <c r="B801" i="3"/>
  <c r="B800" i="3"/>
  <c r="B799" i="3"/>
  <c r="B798" i="3"/>
  <c r="B797" i="3"/>
  <c r="B796" i="3"/>
  <c r="B795" i="3"/>
  <c r="B794" i="3"/>
  <c r="B793" i="3"/>
  <c r="B792" i="3"/>
  <c r="B791" i="3"/>
  <c r="B790" i="3"/>
  <c r="B789" i="3"/>
  <c r="B788" i="3"/>
  <c r="B787" i="3"/>
  <c r="B786" i="3"/>
  <c r="B785" i="3"/>
  <c r="B784" i="3"/>
  <c r="B783" i="3"/>
  <c r="B782" i="3"/>
  <c r="B781" i="3"/>
  <c r="B780" i="3"/>
  <c r="B779" i="3"/>
  <c r="B778" i="3"/>
  <c r="B777" i="3"/>
  <c r="B776" i="3"/>
  <c r="B775" i="3"/>
  <c r="B774" i="3"/>
  <c r="B773" i="3"/>
  <c r="B772" i="3"/>
  <c r="B771" i="3"/>
  <c r="B770" i="3"/>
  <c r="B769" i="3"/>
  <c r="B768" i="3"/>
  <c r="B767" i="3"/>
  <c r="B766" i="3"/>
  <c r="B765" i="3"/>
  <c r="B764" i="3"/>
  <c r="B763" i="3"/>
  <c r="B762" i="3"/>
  <c r="B761" i="3"/>
  <c r="B760" i="3"/>
  <c r="B759" i="3"/>
  <c r="B758" i="3"/>
  <c r="B757" i="3"/>
  <c r="B756" i="3"/>
  <c r="B755" i="3"/>
  <c r="B754" i="3"/>
  <c r="B753" i="3"/>
  <c r="B752" i="3"/>
  <c r="B751" i="3"/>
  <c r="B750" i="3"/>
  <c r="B749" i="3"/>
  <c r="B748" i="3"/>
  <c r="B747" i="3"/>
  <c r="B746" i="3"/>
  <c r="B745" i="3"/>
  <c r="B742" i="3"/>
  <c r="B740" i="3"/>
  <c r="B738" i="3"/>
  <c r="B737" i="3"/>
  <c r="B735" i="3"/>
  <c r="B733" i="3"/>
  <c r="B731" i="3"/>
  <c r="B730" i="3"/>
  <c r="B729" i="3"/>
  <c r="B727" i="3"/>
  <c r="B725" i="3"/>
  <c r="B723" i="3"/>
  <c r="B721" i="3"/>
  <c r="B720" i="3"/>
  <c r="B718" i="3"/>
  <c r="B717" i="3"/>
  <c r="B716" i="3"/>
  <c r="B714" i="3"/>
  <c r="B713" i="3"/>
  <c r="B712" i="3"/>
  <c r="B710" i="3"/>
  <c r="B708" i="3"/>
  <c r="B706" i="3"/>
  <c r="B704" i="3"/>
  <c r="B702" i="3"/>
  <c r="B701" i="3"/>
  <c r="B699" i="3"/>
  <c r="B698" i="3"/>
  <c r="B697" i="3"/>
  <c r="B696" i="3"/>
  <c r="B695" i="3"/>
  <c r="B693" i="3"/>
  <c r="B691" i="3"/>
  <c r="B689" i="3"/>
  <c r="B688" i="3"/>
  <c r="B686" i="3"/>
  <c r="B684" i="3"/>
  <c r="B682" i="3"/>
  <c r="B680" i="3"/>
  <c r="B678" i="3"/>
  <c r="B676" i="3"/>
  <c r="B674" i="3"/>
  <c r="B672" i="3"/>
  <c r="B671" i="3"/>
  <c r="B669" i="3"/>
  <c r="B668" i="3"/>
  <c r="B667" i="3"/>
  <c r="B666" i="3"/>
  <c r="B664" i="3"/>
  <c r="B662" i="3"/>
  <c r="B660" i="3"/>
  <c r="B659" i="3"/>
  <c r="B657" i="3"/>
  <c r="B655" i="3"/>
  <c r="B654" i="3"/>
  <c r="B653" i="3"/>
  <c r="B652" i="3"/>
  <c r="B651" i="3"/>
  <c r="B650" i="3"/>
  <c r="B649" i="3"/>
  <c r="B648" i="3"/>
  <c r="B646" i="3"/>
  <c r="B644" i="3"/>
  <c r="B642" i="3"/>
  <c r="B640" i="3"/>
  <c r="B638" i="3"/>
  <c r="B636" i="3"/>
  <c r="B634" i="3"/>
  <c r="B632" i="3"/>
  <c r="B631" i="3"/>
  <c r="B629" i="3"/>
  <c r="B628" i="3"/>
  <c r="B627" i="3"/>
  <c r="B626" i="3"/>
  <c r="B625" i="3"/>
  <c r="B624" i="3"/>
  <c r="B622" i="3"/>
  <c r="B620" i="3"/>
  <c r="B618" i="3"/>
  <c r="B617" i="3"/>
  <c r="B615" i="3"/>
  <c r="B614" i="3"/>
  <c r="B612" i="3"/>
  <c r="B611" i="3"/>
  <c r="B609" i="3"/>
  <c r="B608" i="3"/>
  <c r="B607" i="3"/>
  <c r="B606" i="3"/>
  <c r="B604" i="3"/>
  <c r="B603" i="3"/>
  <c r="B601" i="3"/>
  <c r="B600" i="3"/>
  <c r="B599" i="3"/>
  <c r="B598" i="3"/>
  <c r="B597" i="3"/>
  <c r="B596" i="3"/>
  <c r="B595" i="3"/>
  <c r="B594" i="3"/>
  <c r="B593" i="3"/>
  <c r="B592" i="3"/>
  <c r="B591" i="3"/>
  <c r="B590" i="3"/>
  <c r="B588" i="3"/>
  <c r="B587" i="3"/>
  <c r="B586" i="3"/>
  <c r="B584" i="3"/>
  <c r="B583" i="3"/>
  <c r="B582" i="3"/>
  <c r="B581" i="3"/>
  <c r="B580" i="3"/>
  <c r="B579" i="3"/>
  <c r="B578" i="3"/>
  <c r="B577" i="3"/>
  <c r="B576" i="3"/>
  <c r="B575" i="3"/>
  <c r="B574" i="3"/>
  <c r="B573" i="3"/>
  <c r="B572" i="3"/>
  <c r="B571" i="3"/>
  <c r="B570" i="3"/>
  <c r="B569" i="3"/>
  <c r="B568" i="3"/>
  <c r="B567" i="3"/>
  <c r="B566" i="3"/>
  <c r="B565" i="3"/>
  <c r="B563" i="3"/>
  <c r="B562" i="3"/>
  <c r="B561" i="3"/>
  <c r="B560" i="3"/>
  <c r="B559" i="3"/>
  <c r="B558" i="3"/>
  <c r="B557" i="3"/>
  <c r="B556" i="3"/>
  <c r="B555" i="3"/>
  <c r="B554" i="3"/>
  <c r="B553" i="3"/>
  <c r="B552" i="3"/>
  <c r="B551" i="3"/>
  <c r="B550" i="3"/>
  <c r="B549" i="3"/>
  <c r="B548" i="3"/>
  <c r="B547" i="3"/>
  <c r="B546" i="3"/>
  <c r="B545" i="3"/>
  <c r="B544" i="3"/>
  <c r="B543" i="3"/>
  <c r="B542" i="3"/>
  <c r="B541" i="3"/>
  <c r="B540" i="3"/>
  <c r="B539" i="3"/>
  <c r="B538" i="3"/>
  <c r="B537" i="3"/>
  <c r="B536" i="3"/>
  <c r="B535" i="3"/>
  <c r="B534" i="3"/>
  <c r="B533" i="3"/>
  <c r="B532" i="3"/>
  <c r="B531" i="3"/>
  <c r="B530" i="3"/>
  <c r="B529" i="3"/>
  <c r="B528" i="3"/>
  <c r="B527" i="3"/>
  <c r="B526" i="3"/>
  <c r="B525" i="3"/>
  <c r="B524" i="3"/>
  <c r="B523" i="3"/>
  <c r="B522" i="3"/>
  <c r="B521" i="3"/>
  <c r="B520" i="3"/>
  <c r="B519" i="3"/>
  <c r="B518" i="3"/>
  <c r="B517" i="3"/>
  <c r="B516" i="3"/>
  <c r="B515" i="3"/>
  <c r="B514" i="3"/>
  <c r="B513" i="3"/>
  <c r="B512" i="3"/>
  <c r="B511" i="3"/>
  <c r="B510" i="3"/>
  <c r="B509" i="3"/>
  <c r="B507" i="3"/>
  <c r="B506" i="3"/>
  <c r="B505" i="3"/>
  <c r="B504" i="3"/>
  <c r="B503" i="3"/>
  <c r="B502" i="3"/>
  <c r="B501" i="3"/>
  <c r="B500" i="3"/>
  <c r="B499" i="3"/>
  <c r="B498" i="3"/>
  <c r="B497" i="3"/>
  <c r="B496" i="3"/>
  <c r="B494" i="3"/>
  <c r="B493" i="3"/>
  <c r="B492" i="3"/>
  <c r="B491" i="3"/>
  <c r="B490" i="3"/>
  <c r="B489" i="3"/>
  <c r="B488" i="3"/>
  <c r="B487" i="3"/>
  <c r="B486" i="3"/>
  <c r="B485" i="3"/>
  <c r="B484" i="3"/>
  <c r="B483" i="3"/>
  <c r="B482" i="3"/>
  <c r="B481" i="3"/>
  <c r="B480" i="3"/>
  <c r="B479" i="3"/>
  <c r="B478" i="3"/>
  <c r="B477" i="3"/>
  <c r="B476" i="3"/>
  <c r="B475" i="3"/>
  <c r="B474" i="3"/>
  <c r="B473" i="3"/>
  <c r="B472" i="3"/>
  <c r="B471" i="3"/>
  <c r="B470" i="3"/>
  <c r="B469" i="3"/>
  <c r="B468" i="3"/>
  <c r="B467" i="3"/>
  <c r="B466" i="3"/>
  <c r="B465" i="3"/>
  <c r="B464" i="3"/>
  <c r="B463" i="3"/>
  <c r="B462" i="3"/>
  <c r="B461" i="3"/>
  <c r="B460" i="3"/>
  <c r="B459" i="3"/>
  <c r="B458" i="3"/>
  <c r="B457" i="3"/>
  <c r="B456" i="3"/>
  <c r="B455" i="3"/>
  <c r="B454" i="3"/>
  <c r="B453" i="3"/>
  <c r="B452" i="3"/>
  <c r="B451" i="3"/>
  <c r="B450" i="3"/>
  <c r="B449" i="3"/>
  <c r="B448" i="3"/>
  <c r="B447" i="3"/>
  <c r="B446" i="3"/>
  <c r="B445" i="3"/>
  <c r="B444" i="3"/>
  <c r="B443" i="3"/>
  <c r="B442" i="3"/>
  <c r="B441" i="3"/>
  <c r="B440" i="3"/>
  <c r="B439" i="3"/>
  <c r="B438" i="3"/>
  <c r="B437" i="3"/>
  <c r="B436" i="3"/>
  <c r="B435" i="3"/>
  <c r="B434" i="3"/>
  <c r="B433" i="3"/>
  <c r="B432" i="3"/>
  <c r="B431" i="3"/>
  <c r="B430" i="3"/>
  <c r="B429" i="3"/>
  <c r="B428" i="3"/>
  <c r="B427" i="3"/>
  <c r="B426" i="3"/>
  <c r="B425" i="3"/>
  <c r="B424" i="3"/>
  <c r="B423" i="3"/>
  <c r="B422" i="3"/>
  <c r="B421" i="3"/>
  <c r="B420" i="3"/>
  <c r="B419" i="3"/>
  <c r="B418" i="3"/>
  <c r="B417" i="3"/>
  <c r="B415" i="3"/>
  <c r="B414" i="3"/>
  <c r="B413" i="3"/>
  <c r="B412" i="3"/>
  <c r="B411" i="3"/>
  <c r="B410" i="3"/>
  <c r="B409" i="3"/>
  <c r="B408" i="3"/>
  <c r="B407" i="3"/>
  <c r="B406" i="3"/>
  <c r="B405" i="3"/>
  <c r="B404" i="3"/>
  <c r="B403" i="3"/>
  <c r="B402" i="3"/>
  <c r="B401" i="3"/>
  <c r="B400" i="3"/>
  <c r="B399" i="3"/>
  <c r="B398" i="3"/>
  <c r="B397" i="3"/>
  <c r="B396" i="3"/>
  <c r="B395" i="3"/>
  <c r="B394" i="3"/>
  <c r="B393" i="3"/>
  <c r="B392" i="3"/>
  <c r="B391" i="3"/>
  <c r="B390" i="3"/>
  <c r="B389" i="3"/>
  <c r="B388" i="3"/>
  <c r="B387" i="3"/>
  <c r="B386" i="3"/>
  <c r="B385" i="3"/>
  <c r="B384" i="3"/>
  <c r="B383" i="3"/>
  <c r="B382" i="3"/>
  <c r="B381" i="3"/>
  <c r="B378" i="3"/>
  <c r="B376" i="3"/>
  <c r="B374" i="3"/>
  <c r="B373" i="3"/>
  <c r="B372" i="3"/>
  <c r="B371" i="3"/>
  <c r="B369" i="3"/>
  <c r="B368" i="3"/>
  <c r="B366" i="3"/>
  <c r="B364" i="3"/>
  <c r="B362" i="3"/>
  <c r="B360" i="3"/>
  <c r="B359" i="3"/>
  <c r="B357" i="3"/>
  <c r="B355" i="3"/>
  <c r="B353" i="3"/>
  <c r="B351" i="3"/>
  <c r="B349" i="3"/>
  <c r="B348" i="3"/>
  <c r="B346" i="3"/>
  <c r="B345" i="3"/>
  <c r="B344" i="3"/>
  <c r="B342" i="3"/>
  <c r="B341" i="3"/>
  <c r="B340" i="3"/>
  <c r="B338" i="3"/>
  <c r="B337" i="3"/>
  <c r="B335" i="3"/>
  <c r="B333" i="3"/>
  <c r="B331" i="3"/>
  <c r="B329" i="3"/>
  <c r="B327" i="3"/>
  <c r="B326" i="3"/>
  <c r="B325" i="3"/>
  <c r="B324" i="3"/>
  <c r="B322" i="3"/>
  <c r="B320" i="3"/>
  <c r="B319" i="3"/>
  <c r="B318" i="3"/>
  <c r="B316" i="3"/>
  <c r="B315" i="3"/>
  <c r="B314" i="3"/>
  <c r="B312" i="3"/>
  <c r="B310" i="3"/>
  <c r="B308" i="3"/>
  <c r="B307" i="3"/>
  <c r="B305" i="3"/>
  <c r="B303" i="3"/>
  <c r="B302" i="3"/>
  <c r="B301" i="3"/>
  <c r="B299" i="3"/>
  <c r="B297" i="3"/>
  <c r="B295" i="3"/>
  <c r="B293" i="3"/>
  <c r="B292" i="3"/>
  <c r="B291" i="3"/>
  <c r="B289" i="3"/>
  <c r="B287" i="3"/>
  <c r="B285" i="3"/>
  <c r="B283" i="3"/>
  <c r="B282" i="3"/>
  <c r="B281" i="3"/>
  <c r="B280" i="3"/>
  <c r="B279" i="3"/>
  <c r="B278" i="3"/>
  <c r="B277" i="3"/>
  <c r="B275" i="3"/>
  <c r="B273" i="3"/>
  <c r="B271" i="3"/>
  <c r="B269" i="3"/>
  <c r="B268" i="3"/>
  <c r="B266" i="3"/>
  <c r="B264" i="3"/>
  <c r="B263" i="3"/>
  <c r="B261" i="3"/>
  <c r="B260" i="3"/>
  <c r="B259" i="3"/>
  <c r="B258" i="3"/>
  <c r="B257" i="3"/>
  <c r="B256" i="3"/>
  <c r="B254" i="3"/>
  <c r="B253" i="3"/>
  <c r="B252" i="3"/>
  <c r="B251" i="3"/>
  <c r="B250" i="3"/>
  <c r="B249" i="3"/>
  <c r="B248" i="3"/>
  <c r="B247" i="3"/>
  <c r="B245" i="3"/>
  <c r="B243" i="3"/>
  <c r="B242" i="3"/>
  <c r="B241" i="3"/>
  <c r="B239" i="3"/>
  <c r="B237" i="3"/>
  <c r="B236" i="3"/>
  <c r="B234" i="3"/>
  <c r="B233" i="3"/>
  <c r="B231" i="3"/>
  <c r="B230" i="3"/>
  <c r="B229" i="3"/>
  <c r="B227" i="3"/>
  <c r="B226" i="3"/>
  <c r="B224" i="3"/>
  <c r="B223" i="3"/>
  <c r="B222" i="3"/>
  <c r="B221" i="3"/>
  <c r="B220" i="3"/>
  <c r="B219" i="3"/>
  <c r="B218" i="3"/>
  <c r="B217" i="3"/>
  <c r="B216" i="3"/>
  <c r="B215" i="3"/>
  <c r="B213" i="3"/>
  <c r="B212" i="3"/>
  <c r="B211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U128" i="3"/>
  <c r="U210" i="3"/>
  <c r="U214" i="3"/>
  <c r="U225" i="3"/>
  <c r="U228" i="3"/>
  <c r="U232" i="3"/>
  <c r="U235" i="3"/>
  <c r="U238" i="3"/>
  <c r="U240" i="3"/>
  <c r="U244" i="3"/>
  <c r="U246" i="3"/>
  <c r="U255" i="3"/>
  <c r="U262" i="3"/>
  <c r="U265" i="3"/>
  <c r="U267" i="3"/>
  <c r="U270" i="3"/>
  <c r="U272" i="3"/>
  <c r="U274" i="3"/>
  <c r="U276" i="3"/>
  <c r="U284" i="3"/>
  <c r="U286" i="3"/>
  <c r="U288" i="3"/>
  <c r="U290" i="3"/>
  <c r="U294" i="3"/>
  <c r="U296" i="3"/>
  <c r="U298" i="3"/>
  <c r="U300" i="3"/>
  <c r="U304" i="3"/>
  <c r="U306" i="3"/>
  <c r="U309" i="3"/>
  <c r="U311" i="3"/>
  <c r="U313" i="3"/>
  <c r="U317" i="3"/>
  <c r="U321" i="3"/>
  <c r="U323" i="3"/>
  <c r="U328" i="3"/>
  <c r="U330" i="3"/>
  <c r="U332" i="3"/>
  <c r="U334" i="3"/>
  <c r="U336" i="3"/>
  <c r="U339" i="3"/>
  <c r="U343" i="3"/>
  <c r="U347" i="3"/>
  <c r="U350" i="3"/>
  <c r="U352" i="3"/>
  <c r="U354" i="3"/>
  <c r="U356" i="3"/>
  <c r="U358" i="3"/>
  <c r="U361" i="3"/>
  <c r="U363" i="3"/>
  <c r="U365" i="3"/>
  <c r="U367" i="3"/>
  <c r="U370" i="3"/>
  <c r="U375" i="3"/>
  <c r="U377" i="3"/>
  <c r="U495" i="3"/>
  <c r="U585" i="3"/>
  <c r="U589" i="3"/>
  <c r="U602" i="3"/>
  <c r="U605" i="3"/>
  <c r="U610" i="3"/>
  <c r="U613" i="3"/>
  <c r="U616" i="3"/>
  <c r="U619" i="3"/>
  <c r="U621" i="3"/>
  <c r="U623" i="3"/>
  <c r="U630" i="3"/>
  <c r="U633" i="3"/>
  <c r="U635" i="3"/>
  <c r="U637" i="3"/>
  <c r="U639" i="3"/>
  <c r="U641" i="3"/>
  <c r="U643" i="3"/>
  <c r="U645" i="3"/>
  <c r="U647" i="3"/>
  <c r="U656" i="3"/>
  <c r="U658" i="3"/>
  <c r="U661" i="3"/>
  <c r="U663" i="3"/>
  <c r="U665" i="3"/>
  <c r="U670" i="3"/>
  <c r="U673" i="3"/>
  <c r="U675" i="3"/>
  <c r="U677" i="3"/>
  <c r="U679" i="3"/>
  <c r="U681" i="3"/>
  <c r="U683" i="3"/>
  <c r="U685" i="3"/>
  <c r="U687" i="3"/>
  <c r="U690" i="3"/>
  <c r="U692" i="3"/>
  <c r="U694" i="3"/>
  <c r="U700" i="3"/>
  <c r="U703" i="3"/>
  <c r="U705" i="3"/>
  <c r="U707" i="3"/>
  <c r="U709" i="3"/>
  <c r="U711" i="3"/>
  <c r="U715" i="3"/>
  <c r="U719" i="3"/>
  <c r="U722" i="3"/>
  <c r="U724" i="3"/>
  <c r="U726" i="3"/>
  <c r="U728" i="3"/>
  <c r="U732" i="3"/>
  <c r="U734" i="3"/>
  <c r="U736" i="3"/>
  <c r="U739" i="3"/>
  <c r="U741" i="3"/>
  <c r="U744" i="3"/>
  <c r="U804" i="3"/>
  <c r="U819" i="3"/>
  <c r="U847" i="3"/>
  <c r="U859" i="3"/>
  <c r="U862" i="3"/>
  <c r="U871" i="3"/>
  <c r="U875" i="3"/>
  <c r="U878" i="3"/>
  <c r="U881" i="3"/>
  <c r="U883" i="3"/>
  <c r="U885" i="3"/>
  <c r="U888" i="3"/>
  <c r="U890" i="3"/>
  <c r="U892" i="3"/>
  <c r="U900" i="3"/>
  <c r="U903" i="3"/>
  <c r="U905" i="3"/>
  <c r="U907" i="3"/>
  <c r="U909" i="3"/>
  <c r="U911" i="3"/>
  <c r="U914" i="3"/>
  <c r="U916" i="3"/>
  <c r="U918" i="3"/>
  <c r="U920" i="3"/>
  <c r="U927" i="3"/>
  <c r="U930" i="3"/>
  <c r="U934" i="3"/>
  <c r="U937" i="3"/>
  <c r="U939" i="3"/>
  <c r="U943" i="3"/>
  <c r="U945" i="3"/>
  <c r="U947" i="3"/>
  <c r="U949" i="3"/>
  <c r="U951" i="3"/>
  <c r="U953" i="3"/>
  <c r="U955" i="3"/>
  <c r="U959" i="3"/>
  <c r="U961" i="3"/>
  <c r="U963" i="3"/>
  <c r="U965" i="3"/>
  <c r="U969" i="3"/>
  <c r="U971" i="3"/>
  <c r="U973" i="3"/>
  <c r="U975" i="3"/>
  <c r="U978" i="3"/>
  <c r="U981" i="3"/>
  <c r="U985" i="3"/>
  <c r="U991" i="3"/>
  <c r="U994" i="3"/>
  <c r="U996" i="3"/>
  <c r="U998" i="3"/>
  <c r="U1001" i="3"/>
  <c r="U1005" i="3"/>
  <c r="U1007" i="3"/>
  <c r="U1009" i="3"/>
  <c r="U1011" i="3"/>
  <c r="U1015" i="3"/>
  <c r="J1015" i="3"/>
  <c r="K1015" i="3"/>
  <c r="L1015" i="3"/>
  <c r="I1015" i="3"/>
  <c r="T1015" i="3" s="1"/>
  <c r="J1011" i="3"/>
  <c r="K1011" i="3"/>
  <c r="L1011" i="3"/>
  <c r="I1011" i="3"/>
  <c r="J1009" i="3"/>
  <c r="K1009" i="3"/>
  <c r="L1009" i="3"/>
  <c r="I1009" i="3"/>
  <c r="J1007" i="3"/>
  <c r="K1007" i="3"/>
  <c r="L1007" i="3"/>
  <c r="I1007" i="3"/>
  <c r="J1005" i="3"/>
  <c r="K1005" i="3"/>
  <c r="L1005" i="3"/>
  <c r="I1005" i="3"/>
  <c r="J1001" i="3"/>
  <c r="K1001" i="3"/>
  <c r="L1001" i="3"/>
  <c r="I1001" i="3"/>
  <c r="J998" i="3"/>
  <c r="K998" i="3"/>
  <c r="L998" i="3"/>
  <c r="I998" i="3"/>
  <c r="J994" i="3"/>
  <c r="K994" i="3"/>
  <c r="L994" i="3"/>
  <c r="J996" i="3"/>
  <c r="K996" i="3"/>
  <c r="L996" i="3"/>
  <c r="I996" i="3"/>
  <c r="I994" i="3"/>
  <c r="J991" i="3"/>
  <c r="K991" i="3"/>
  <c r="L991" i="3"/>
  <c r="I991" i="3"/>
  <c r="J985" i="3"/>
  <c r="K985" i="3"/>
  <c r="L985" i="3"/>
  <c r="I985" i="3"/>
  <c r="J981" i="3"/>
  <c r="K981" i="3"/>
  <c r="L981" i="3"/>
  <c r="I981" i="3"/>
  <c r="J978" i="3"/>
  <c r="K978" i="3"/>
  <c r="L978" i="3"/>
  <c r="I978" i="3"/>
  <c r="J975" i="3"/>
  <c r="K975" i="3"/>
  <c r="L975" i="3"/>
  <c r="I975" i="3"/>
  <c r="J973" i="3"/>
  <c r="K973" i="3"/>
  <c r="L973" i="3"/>
  <c r="I973" i="3"/>
  <c r="J971" i="3"/>
  <c r="K971" i="3"/>
  <c r="L971" i="3"/>
  <c r="I971" i="3"/>
  <c r="J969" i="3"/>
  <c r="K969" i="3"/>
  <c r="L969" i="3"/>
  <c r="I969" i="3"/>
  <c r="J965" i="3"/>
  <c r="K965" i="3"/>
  <c r="L965" i="3"/>
  <c r="I965" i="3"/>
  <c r="J963" i="3"/>
  <c r="K963" i="3"/>
  <c r="L963" i="3"/>
  <c r="I963" i="3"/>
  <c r="J961" i="3"/>
  <c r="K961" i="3"/>
  <c r="L961" i="3"/>
  <c r="I961" i="3"/>
  <c r="J959" i="3"/>
  <c r="K959" i="3"/>
  <c r="L959" i="3"/>
  <c r="I959" i="3"/>
  <c r="J955" i="3"/>
  <c r="K955" i="3"/>
  <c r="L955" i="3"/>
  <c r="I955" i="3"/>
  <c r="J953" i="3"/>
  <c r="K953" i="3"/>
  <c r="L953" i="3"/>
  <c r="I953" i="3"/>
  <c r="J951" i="3"/>
  <c r="K951" i="3"/>
  <c r="L951" i="3"/>
  <c r="I951" i="3"/>
  <c r="J949" i="3"/>
  <c r="K949" i="3"/>
  <c r="L949" i="3"/>
  <c r="I949" i="3"/>
  <c r="J947" i="3"/>
  <c r="K947" i="3"/>
  <c r="L947" i="3"/>
  <c r="I947" i="3"/>
  <c r="J945" i="3"/>
  <c r="K945" i="3"/>
  <c r="L945" i="3"/>
  <c r="I945" i="3"/>
  <c r="J943" i="3"/>
  <c r="K943" i="3"/>
  <c r="L943" i="3"/>
  <c r="I943" i="3"/>
  <c r="J939" i="3"/>
  <c r="K939" i="3"/>
  <c r="L939" i="3"/>
  <c r="I939" i="3"/>
  <c r="J937" i="3"/>
  <c r="K937" i="3"/>
  <c r="L937" i="3"/>
  <c r="I937" i="3"/>
  <c r="J934" i="3"/>
  <c r="K934" i="3"/>
  <c r="L934" i="3"/>
  <c r="I934" i="3"/>
  <c r="J930" i="3"/>
  <c r="K930" i="3"/>
  <c r="L930" i="3"/>
  <c r="I930" i="3"/>
  <c r="J927" i="3"/>
  <c r="K927" i="3"/>
  <c r="L927" i="3"/>
  <c r="I927" i="3"/>
  <c r="J920" i="3"/>
  <c r="K920" i="3"/>
  <c r="L920" i="3"/>
  <c r="I920" i="3"/>
  <c r="J918" i="3"/>
  <c r="K918" i="3"/>
  <c r="L918" i="3"/>
  <c r="I918" i="3"/>
  <c r="J916" i="3"/>
  <c r="K916" i="3"/>
  <c r="L916" i="3"/>
  <c r="I916" i="3"/>
  <c r="J914" i="3"/>
  <c r="K914" i="3"/>
  <c r="L914" i="3"/>
  <c r="I914" i="3"/>
  <c r="J911" i="3"/>
  <c r="K911" i="3"/>
  <c r="L911" i="3"/>
  <c r="I911" i="3"/>
  <c r="J909" i="3"/>
  <c r="K909" i="3"/>
  <c r="L909" i="3"/>
  <c r="I909" i="3"/>
  <c r="J907" i="3"/>
  <c r="K907" i="3"/>
  <c r="L907" i="3"/>
  <c r="I907" i="3"/>
  <c r="J905" i="3"/>
  <c r="K905" i="3"/>
  <c r="L905" i="3"/>
  <c r="I905" i="3"/>
  <c r="J903" i="3"/>
  <c r="K903" i="3"/>
  <c r="L903" i="3"/>
  <c r="I903" i="3"/>
  <c r="J900" i="3"/>
  <c r="K900" i="3"/>
  <c r="L900" i="3"/>
  <c r="I900" i="3"/>
  <c r="J892" i="3"/>
  <c r="K892" i="3"/>
  <c r="L892" i="3"/>
  <c r="I892" i="3"/>
  <c r="J890" i="3"/>
  <c r="K890" i="3"/>
  <c r="L890" i="3"/>
  <c r="I890" i="3"/>
  <c r="J888" i="3"/>
  <c r="K888" i="3"/>
  <c r="L888" i="3"/>
  <c r="I888" i="3"/>
  <c r="J885" i="3"/>
  <c r="K885" i="3"/>
  <c r="L885" i="3"/>
  <c r="I885" i="3"/>
  <c r="J883" i="3"/>
  <c r="K883" i="3"/>
  <c r="L883" i="3"/>
  <c r="I883" i="3"/>
  <c r="J881" i="3"/>
  <c r="K881" i="3"/>
  <c r="L881" i="3"/>
  <c r="I881" i="3"/>
  <c r="J878" i="3"/>
  <c r="K878" i="3"/>
  <c r="L878" i="3"/>
  <c r="I878" i="3"/>
  <c r="J875" i="3"/>
  <c r="K875" i="3"/>
  <c r="L875" i="3"/>
  <c r="I875" i="3"/>
  <c r="J871" i="3"/>
  <c r="K871" i="3"/>
  <c r="L871" i="3"/>
  <c r="I871" i="3"/>
  <c r="J862" i="3"/>
  <c r="K862" i="3"/>
  <c r="L862" i="3"/>
  <c r="I862" i="3"/>
  <c r="J859" i="3"/>
  <c r="K859" i="3"/>
  <c r="L859" i="3"/>
  <c r="I859" i="3"/>
  <c r="J847" i="3"/>
  <c r="K847" i="3"/>
  <c r="L847" i="3"/>
  <c r="I847" i="3"/>
  <c r="J819" i="3"/>
  <c r="K819" i="3"/>
  <c r="L819" i="3"/>
  <c r="I819" i="3"/>
  <c r="J804" i="3"/>
  <c r="K804" i="3"/>
  <c r="L804" i="3"/>
  <c r="I804" i="3"/>
  <c r="J744" i="3"/>
  <c r="K744" i="3"/>
  <c r="L744" i="3"/>
  <c r="J741" i="3"/>
  <c r="K741" i="3"/>
  <c r="L741" i="3"/>
  <c r="I741" i="3"/>
  <c r="J739" i="3"/>
  <c r="K739" i="3"/>
  <c r="L739" i="3"/>
  <c r="I739" i="3"/>
  <c r="J736" i="3"/>
  <c r="K736" i="3"/>
  <c r="L736" i="3"/>
  <c r="I736" i="3"/>
  <c r="J734" i="3"/>
  <c r="K734" i="3"/>
  <c r="L734" i="3"/>
  <c r="I734" i="3"/>
  <c r="J732" i="3"/>
  <c r="K732" i="3"/>
  <c r="L732" i="3"/>
  <c r="I732" i="3"/>
  <c r="J728" i="3"/>
  <c r="K728" i="3"/>
  <c r="L728" i="3"/>
  <c r="I728" i="3"/>
  <c r="J726" i="3"/>
  <c r="K726" i="3"/>
  <c r="L726" i="3"/>
  <c r="I726" i="3"/>
  <c r="J724" i="3"/>
  <c r="K724" i="3"/>
  <c r="L724" i="3"/>
  <c r="I724" i="3"/>
  <c r="J722" i="3"/>
  <c r="K722" i="3"/>
  <c r="L722" i="3"/>
  <c r="I722" i="3"/>
  <c r="J719" i="3"/>
  <c r="K719" i="3"/>
  <c r="L719" i="3"/>
  <c r="I719" i="3"/>
  <c r="J715" i="3"/>
  <c r="K715" i="3"/>
  <c r="L715" i="3"/>
  <c r="I715" i="3"/>
  <c r="J703" i="3"/>
  <c r="K703" i="3"/>
  <c r="L703" i="3"/>
  <c r="J705" i="3"/>
  <c r="K705" i="3"/>
  <c r="L705" i="3"/>
  <c r="J707" i="3"/>
  <c r="K707" i="3"/>
  <c r="L707" i="3"/>
  <c r="J709" i="3"/>
  <c r="K709" i="3"/>
  <c r="L709" i="3"/>
  <c r="J711" i="3"/>
  <c r="K711" i="3"/>
  <c r="L711" i="3"/>
  <c r="I711" i="3"/>
  <c r="I709" i="3"/>
  <c r="I707" i="3"/>
  <c r="I705" i="3"/>
  <c r="I703" i="3"/>
  <c r="J700" i="3"/>
  <c r="K700" i="3"/>
  <c r="L700" i="3"/>
  <c r="I700" i="3"/>
  <c r="J694" i="3"/>
  <c r="K694" i="3"/>
  <c r="L694" i="3"/>
  <c r="I694" i="3"/>
  <c r="J692" i="3"/>
  <c r="K692" i="3"/>
  <c r="L692" i="3"/>
  <c r="I692" i="3"/>
  <c r="J690" i="3"/>
  <c r="K690" i="3"/>
  <c r="L690" i="3"/>
  <c r="I690" i="3"/>
  <c r="J687" i="3"/>
  <c r="K687" i="3"/>
  <c r="L687" i="3"/>
  <c r="I687" i="3"/>
  <c r="J685" i="3"/>
  <c r="K685" i="3"/>
  <c r="L685" i="3"/>
  <c r="I685" i="3"/>
  <c r="J683" i="3"/>
  <c r="K683" i="3"/>
  <c r="L683" i="3"/>
  <c r="I683" i="3"/>
  <c r="J681" i="3"/>
  <c r="K681" i="3"/>
  <c r="L681" i="3"/>
  <c r="I681" i="3"/>
  <c r="J679" i="3"/>
  <c r="K679" i="3"/>
  <c r="L679" i="3"/>
  <c r="I679" i="3"/>
  <c r="J677" i="3"/>
  <c r="K677" i="3"/>
  <c r="L677" i="3"/>
  <c r="I677" i="3"/>
  <c r="J675" i="3"/>
  <c r="K675" i="3"/>
  <c r="L675" i="3"/>
  <c r="I675" i="3"/>
  <c r="J673" i="3"/>
  <c r="K673" i="3"/>
  <c r="L673" i="3"/>
  <c r="I673" i="3"/>
  <c r="J670" i="3"/>
  <c r="K670" i="3"/>
  <c r="L670" i="3"/>
  <c r="I670" i="3"/>
  <c r="J665" i="3"/>
  <c r="K665" i="3"/>
  <c r="L665" i="3"/>
  <c r="I665" i="3"/>
  <c r="J663" i="3"/>
  <c r="K663" i="3"/>
  <c r="L663" i="3"/>
  <c r="I663" i="3"/>
  <c r="J661" i="3"/>
  <c r="K661" i="3"/>
  <c r="L661" i="3"/>
  <c r="I661" i="3"/>
  <c r="J658" i="3"/>
  <c r="K658" i="3"/>
  <c r="L658" i="3"/>
  <c r="I658" i="3"/>
  <c r="J656" i="3"/>
  <c r="K656" i="3"/>
  <c r="L656" i="3"/>
  <c r="I656" i="3"/>
  <c r="J647" i="3"/>
  <c r="K647" i="3"/>
  <c r="L647" i="3"/>
  <c r="I647" i="3"/>
  <c r="J645" i="3"/>
  <c r="K645" i="3"/>
  <c r="L645" i="3"/>
  <c r="I645" i="3"/>
  <c r="J643" i="3"/>
  <c r="K643" i="3"/>
  <c r="L643" i="3"/>
  <c r="I643" i="3"/>
  <c r="J641" i="3"/>
  <c r="K641" i="3"/>
  <c r="L641" i="3"/>
  <c r="I641" i="3"/>
  <c r="J639" i="3"/>
  <c r="K639" i="3"/>
  <c r="L639" i="3"/>
  <c r="I639" i="3"/>
  <c r="J637" i="3"/>
  <c r="K637" i="3"/>
  <c r="L637" i="3"/>
  <c r="I637" i="3"/>
  <c r="J635" i="3"/>
  <c r="K635" i="3"/>
  <c r="L635" i="3"/>
  <c r="I635" i="3"/>
  <c r="J633" i="3"/>
  <c r="K633" i="3"/>
  <c r="L633" i="3"/>
  <c r="I633" i="3"/>
  <c r="J630" i="3"/>
  <c r="K630" i="3"/>
  <c r="L630" i="3"/>
  <c r="I630" i="3"/>
  <c r="J623" i="3"/>
  <c r="K623" i="3"/>
  <c r="L623" i="3"/>
  <c r="I623" i="3"/>
  <c r="J621" i="3"/>
  <c r="K621" i="3"/>
  <c r="L621" i="3"/>
  <c r="I621" i="3"/>
  <c r="J619" i="3"/>
  <c r="K619" i="3"/>
  <c r="L619" i="3"/>
  <c r="I619" i="3"/>
  <c r="J616" i="3"/>
  <c r="K616" i="3"/>
  <c r="L616" i="3"/>
  <c r="I616" i="3"/>
  <c r="J613" i="3"/>
  <c r="K613" i="3"/>
  <c r="L613" i="3"/>
  <c r="I613" i="3"/>
  <c r="J610" i="3"/>
  <c r="K610" i="3"/>
  <c r="L610" i="3"/>
  <c r="I610" i="3"/>
  <c r="J605" i="3"/>
  <c r="K605" i="3"/>
  <c r="L605" i="3"/>
  <c r="I605" i="3"/>
  <c r="J602" i="3"/>
  <c r="K602" i="3"/>
  <c r="L602" i="3"/>
  <c r="I602" i="3"/>
  <c r="J589" i="3"/>
  <c r="K589" i="3"/>
  <c r="L589" i="3"/>
  <c r="I589" i="3"/>
  <c r="J585" i="3"/>
  <c r="K585" i="3"/>
  <c r="L585" i="3"/>
  <c r="I585" i="3"/>
  <c r="J564" i="3"/>
  <c r="K564" i="3"/>
  <c r="L564" i="3"/>
  <c r="I564" i="3"/>
  <c r="J508" i="3"/>
  <c r="K508" i="3"/>
  <c r="L508" i="3"/>
  <c r="I508" i="3"/>
  <c r="J495" i="3"/>
  <c r="K495" i="3"/>
  <c r="L495" i="3"/>
  <c r="I495" i="3"/>
  <c r="J380" i="3"/>
  <c r="K380" i="3"/>
  <c r="L380" i="3"/>
  <c r="I380" i="3"/>
  <c r="J377" i="3"/>
  <c r="K377" i="3"/>
  <c r="L377" i="3"/>
  <c r="I377" i="3"/>
  <c r="J375" i="3"/>
  <c r="K375" i="3"/>
  <c r="L375" i="3"/>
  <c r="I375" i="3"/>
  <c r="J370" i="3"/>
  <c r="K370" i="3"/>
  <c r="L370" i="3"/>
  <c r="I370" i="3"/>
  <c r="J367" i="3"/>
  <c r="K367" i="3"/>
  <c r="L367" i="3"/>
  <c r="I367" i="3"/>
  <c r="J365" i="3"/>
  <c r="K365" i="3"/>
  <c r="L365" i="3"/>
  <c r="I365" i="3"/>
  <c r="J363" i="3"/>
  <c r="K363" i="3"/>
  <c r="L363" i="3"/>
  <c r="I363" i="3"/>
  <c r="J361" i="3"/>
  <c r="K361" i="3"/>
  <c r="L361" i="3"/>
  <c r="I361" i="3"/>
  <c r="J358" i="3"/>
  <c r="K358" i="3"/>
  <c r="L358" i="3"/>
  <c r="I358" i="3"/>
  <c r="J356" i="3"/>
  <c r="K356" i="3"/>
  <c r="L356" i="3"/>
  <c r="I356" i="3"/>
  <c r="J354" i="3"/>
  <c r="K354" i="3"/>
  <c r="L354" i="3"/>
  <c r="I354" i="3"/>
  <c r="J352" i="3"/>
  <c r="K352" i="3"/>
  <c r="L352" i="3"/>
  <c r="I352" i="3"/>
  <c r="J350" i="3"/>
  <c r="K350" i="3"/>
  <c r="L350" i="3"/>
  <c r="I350" i="3"/>
  <c r="J347" i="3"/>
  <c r="K347" i="3"/>
  <c r="L347" i="3"/>
  <c r="I347" i="3"/>
  <c r="J343" i="3"/>
  <c r="K343" i="3"/>
  <c r="L343" i="3"/>
  <c r="I343" i="3"/>
  <c r="J339" i="3"/>
  <c r="K339" i="3"/>
  <c r="L339" i="3"/>
  <c r="I339" i="3"/>
  <c r="J336" i="3"/>
  <c r="K336" i="3"/>
  <c r="L336" i="3"/>
  <c r="I336" i="3"/>
  <c r="J334" i="3"/>
  <c r="K334" i="3"/>
  <c r="L334" i="3"/>
  <c r="I334" i="3"/>
  <c r="J332" i="3"/>
  <c r="K332" i="3"/>
  <c r="L332" i="3"/>
  <c r="I332" i="3"/>
  <c r="J330" i="3"/>
  <c r="K330" i="3"/>
  <c r="L330" i="3"/>
  <c r="I330" i="3"/>
  <c r="J328" i="3"/>
  <c r="K328" i="3"/>
  <c r="L328" i="3"/>
  <c r="I328" i="3"/>
  <c r="J323" i="3"/>
  <c r="K323" i="3"/>
  <c r="L323" i="3"/>
  <c r="I323" i="3"/>
  <c r="J321" i="3"/>
  <c r="K321" i="3"/>
  <c r="L321" i="3"/>
  <c r="I321" i="3"/>
  <c r="J317" i="3"/>
  <c r="K317" i="3"/>
  <c r="L317" i="3"/>
  <c r="I317" i="3"/>
  <c r="J313" i="3"/>
  <c r="K313" i="3"/>
  <c r="L313" i="3"/>
  <c r="I313" i="3"/>
  <c r="J311" i="3"/>
  <c r="K311" i="3"/>
  <c r="L311" i="3"/>
  <c r="I311" i="3"/>
  <c r="J309" i="3"/>
  <c r="K309" i="3"/>
  <c r="L309" i="3"/>
  <c r="I309" i="3"/>
  <c r="J306" i="3"/>
  <c r="K306" i="3"/>
  <c r="L306" i="3"/>
  <c r="I306" i="3"/>
  <c r="J304" i="3"/>
  <c r="K304" i="3"/>
  <c r="L304" i="3"/>
  <c r="I304" i="3"/>
  <c r="J300" i="3"/>
  <c r="K300" i="3"/>
  <c r="L300" i="3"/>
  <c r="I300" i="3"/>
  <c r="J298" i="3"/>
  <c r="K298" i="3"/>
  <c r="L298" i="3"/>
  <c r="I298" i="3"/>
  <c r="J296" i="3"/>
  <c r="K296" i="3"/>
  <c r="L296" i="3"/>
  <c r="I296" i="3"/>
  <c r="J294" i="3"/>
  <c r="K294" i="3"/>
  <c r="L294" i="3"/>
  <c r="I294" i="3"/>
  <c r="J290" i="3"/>
  <c r="K290" i="3"/>
  <c r="L290" i="3"/>
  <c r="I290" i="3"/>
  <c r="J288" i="3"/>
  <c r="K288" i="3"/>
  <c r="L288" i="3"/>
  <c r="I288" i="3"/>
  <c r="J286" i="3"/>
  <c r="K286" i="3"/>
  <c r="L286" i="3"/>
  <c r="I286" i="3"/>
  <c r="J284" i="3"/>
  <c r="K284" i="3"/>
  <c r="L284" i="3"/>
  <c r="I284" i="3"/>
  <c r="J276" i="3"/>
  <c r="K276" i="3"/>
  <c r="L276" i="3"/>
  <c r="I276" i="3"/>
  <c r="J274" i="3"/>
  <c r="K274" i="3"/>
  <c r="L274" i="3"/>
  <c r="I274" i="3"/>
  <c r="J272" i="3"/>
  <c r="K272" i="3"/>
  <c r="L272" i="3"/>
  <c r="I272" i="3"/>
  <c r="J270" i="3"/>
  <c r="K270" i="3"/>
  <c r="L270" i="3"/>
  <c r="I270" i="3"/>
  <c r="J267" i="3"/>
  <c r="K267" i="3"/>
  <c r="L267" i="3"/>
  <c r="I267" i="3"/>
  <c r="J265" i="3"/>
  <c r="K265" i="3"/>
  <c r="L265" i="3"/>
  <c r="I265" i="3"/>
  <c r="J262" i="3"/>
  <c r="K262" i="3"/>
  <c r="L262" i="3"/>
  <c r="I262" i="3"/>
  <c r="J255" i="3"/>
  <c r="K255" i="3"/>
  <c r="L255" i="3"/>
  <c r="I255" i="3"/>
  <c r="J246" i="3"/>
  <c r="K246" i="3"/>
  <c r="L246" i="3"/>
  <c r="I246" i="3"/>
  <c r="J244" i="3"/>
  <c r="K244" i="3"/>
  <c r="L244" i="3"/>
  <c r="I244" i="3"/>
  <c r="J240" i="3"/>
  <c r="K240" i="3"/>
  <c r="L240" i="3"/>
  <c r="I240" i="3"/>
  <c r="J238" i="3"/>
  <c r="K238" i="3"/>
  <c r="L238" i="3"/>
  <c r="I238" i="3"/>
  <c r="J235" i="3"/>
  <c r="K235" i="3"/>
  <c r="L235" i="3"/>
  <c r="I235" i="3"/>
  <c r="J232" i="3"/>
  <c r="K232" i="3"/>
  <c r="L232" i="3"/>
  <c r="I232" i="3"/>
  <c r="J228" i="3"/>
  <c r="K228" i="3"/>
  <c r="L228" i="3"/>
  <c r="I228" i="3"/>
  <c r="J225" i="3"/>
  <c r="K225" i="3"/>
  <c r="L225" i="3"/>
  <c r="I225" i="3"/>
  <c r="J214" i="3"/>
  <c r="K214" i="3"/>
  <c r="L214" i="3"/>
  <c r="I214" i="3"/>
  <c r="L210" i="3"/>
  <c r="J210" i="3"/>
  <c r="K210" i="3"/>
  <c r="I210" i="3"/>
  <c r="J188" i="3"/>
  <c r="K188" i="3"/>
  <c r="L188" i="3"/>
  <c r="I188" i="3"/>
  <c r="J142" i="3"/>
  <c r="K142" i="3"/>
  <c r="L142" i="3"/>
  <c r="I142" i="3"/>
  <c r="J128" i="3"/>
  <c r="K128" i="3"/>
  <c r="L128" i="3"/>
  <c r="I128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T64" i="3"/>
  <c r="T65" i="3"/>
  <c r="T66" i="3"/>
  <c r="T67" i="3"/>
  <c r="T68" i="3"/>
  <c r="T69" i="3"/>
  <c r="T70" i="3"/>
  <c r="T71" i="3"/>
  <c r="T72" i="3"/>
  <c r="T73" i="3"/>
  <c r="T74" i="3"/>
  <c r="T75" i="3"/>
  <c r="T76" i="3"/>
  <c r="T77" i="3"/>
  <c r="T78" i="3"/>
  <c r="T79" i="3"/>
  <c r="T80" i="3"/>
  <c r="T81" i="3"/>
  <c r="T82" i="3"/>
  <c r="T83" i="3"/>
  <c r="T84" i="3"/>
  <c r="T85" i="3"/>
  <c r="T86" i="3"/>
  <c r="T87" i="3"/>
  <c r="T88" i="3"/>
  <c r="T89" i="3"/>
  <c r="T90" i="3"/>
  <c r="T91" i="3"/>
  <c r="T92" i="3"/>
  <c r="T93" i="3"/>
  <c r="T94" i="3"/>
  <c r="T95" i="3"/>
  <c r="T96" i="3"/>
  <c r="T97" i="3"/>
  <c r="T98" i="3"/>
  <c r="T99" i="3"/>
  <c r="T100" i="3"/>
  <c r="T101" i="3"/>
  <c r="T102" i="3"/>
  <c r="T103" i="3"/>
  <c r="T104" i="3"/>
  <c r="T105" i="3"/>
  <c r="T106" i="3"/>
  <c r="T107" i="3"/>
  <c r="T109" i="3"/>
  <c r="T110" i="3"/>
  <c r="T111" i="3"/>
  <c r="T112" i="3"/>
  <c r="T113" i="3"/>
  <c r="T114" i="3"/>
  <c r="T115" i="3"/>
  <c r="T116" i="3"/>
  <c r="T117" i="3"/>
  <c r="T118" i="3"/>
  <c r="T119" i="3"/>
  <c r="T120" i="3"/>
  <c r="T121" i="3"/>
  <c r="T122" i="3"/>
  <c r="T123" i="3"/>
  <c r="T124" i="3"/>
  <c r="T125" i="3"/>
  <c r="T126" i="3"/>
  <c r="T127" i="3"/>
  <c r="T129" i="3"/>
  <c r="T130" i="3"/>
  <c r="T131" i="3"/>
  <c r="T132" i="3"/>
  <c r="T133" i="3"/>
  <c r="T134" i="3"/>
  <c r="T135" i="3"/>
  <c r="T136" i="3"/>
  <c r="T137" i="3"/>
  <c r="T138" i="3"/>
  <c r="T139" i="3"/>
  <c r="T140" i="3"/>
  <c r="T141" i="3"/>
  <c r="T143" i="3"/>
  <c r="T144" i="3"/>
  <c r="T145" i="3"/>
  <c r="T146" i="3"/>
  <c r="T147" i="3"/>
  <c r="T148" i="3"/>
  <c r="T149" i="3"/>
  <c r="T150" i="3"/>
  <c r="T151" i="3"/>
  <c r="T152" i="3"/>
  <c r="T153" i="3"/>
  <c r="T154" i="3"/>
  <c r="T155" i="3"/>
  <c r="T156" i="3"/>
  <c r="T157" i="3"/>
  <c r="T158" i="3"/>
  <c r="T159" i="3"/>
  <c r="T160" i="3"/>
  <c r="T161" i="3"/>
  <c r="T162" i="3"/>
  <c r="T163" i="3"/>
  <c r="T164" i="3"/>
  <c r="T165" i="3"/>
  <c r="T166" i="3"/>
  <c r="T167" i="3"/>
  <c r="T168" i="3"/>
  <c r="T169" i="3"/>
  <c r="T170" i="3"/>
  <c r="T171" i="3"/>
  <c r="T172" i="3"/>
  <c r="T173" i="3"/>
  <c r="T174" i="3"/>
  <c r="T175" i="3"/>
  <c r="T176" i="3"/>
  <c r="T177" i="3"/>
  <c r="T178" i="3"/>
  <c r="T179" i="3"/>
  <c r="T180" i="3"/>
  <c r="T181" i="3"/>
  <c r="T182" i="3"/>
  <c r="T183" i="3"/>
  <c r="T184" i="3"/>
  <c r="T185" i="3"/>
  <c r="T186" i="3"/>
  <c r="T187" i="3"/>
  <c r="T189" i="3"/>
  <c r="T190" i="3"/>
  <c r="T191" i="3"/>
  <c r="T192" i="3"/>
  <c r="T193" i="3"/>
  <c r="T194" i="3"/>
  <c r="T195" i="3"/>
  <c r="T196" i="3"/>
  <c r="T197" i="3"/>
  <c r="T198" i="3"/>
  <c r="T199" i="3"/>
  <c r="T200" i="3"/>
  <c r="T201" i="3"/>
  <c r="T202" i="3"/>
  <c r="T203" i="3"/>
  <c r="T204" i="3"/>
  <c r="T205" i="3"/>
  <c r="T206" i="3"/>
  <c r="T207" i="3"/>
  <c r="T208" i="3"/>
  <c r="T209" i="3"/>
  <c r="T211" i="3"/>
  <c r="T212" i="3"/>
  <c r="T213" i="3"/>
  <c r="T215" i="3"/>
  <c r="T216" i="3"/>
  <c r="T217" i="3"/>
  <c r="T218" i="3"/>
  <c r="T219" i="3"/>
  <c r="T220" i="3"/>
  <c r="T221" i="3"/>
  <c r="T222" i="3"/>
  <c r="T223" i="3"/>
  <c r="T224" i="3"/>
  <c r="T226" i="3"/>
  <c r="T227" i="3"/>
  <c r="T229" i="3"/>
  <c r="T230" i="3"/>
  <c r="T231" i="3"/>
  <c r="T233" i="3"/>
  <c r="T234" i="3"/>
  <c r="T236" i="3"/>
  <c r="T237" i="3"/>
  <c r="T239" i="3"/>
  <c r="T241" i="3"/>
  <c r="T242" i="3"/>
  <c r="T243" i="3"/>
  <c r="T245" i="3"/>
  <c r="T247" i="3"/>
  <c r="T248" i="3"/>
  <c r="T249" i="3"/>
  <c r="T250" i="3"/>
  <c r="T251" i="3"/>
  <c r="T252" i="3"/>
  <c r="T253" i="3"/>
  <c r="T254" i="3"/>
  <c r="T256" i="3"/>
  <c r="T257" i="3"/>
  <c r="T258" i="3"/>
  <c r="T259" i="3"/>
  <c r="T260" i="3"/>
  <c r="T261" i="3"/>
  <c r="T263" i="3"/>
  <c r="T264" i="3"/>
  <c r="T266" i="3"/>
  <c r="T268" i="3"/>
  <c r="T269" i="3"/>
  <c r="T271" i="3"/>
  <c r="T273" i="3"/>
  <c r="T275" i="3"/>
  <c r="T277" i="3"/>
  <c r="T278" i="3"/>
  <c r="T279" i="3"/>
  <c r="T280" i="3"/>
  <c r="T281" i="3"/>
  <c r="T282" i="3"/>
  <c r="T283" i="3"/>
  <c r="T285" i="3"/>
  <c r="T287" i="3"/>
  <c r="T289" i="3"/>
  <c r="T291" i="3"/>
  <c r="T292" i="3"/>
  <c r="T293" i="3"/>
  <c r="T295" i="3"/>
  <c r="T297" i="3"/>
  <c r="T299" i="3"/>
  <c r="T301" i="3"/>
  <c r="T302" i="3"/>
  <c r="T303" i="3"/>
  <c r="T305" i="3"/>
  <c r="T307" i="3"/>
  <c r="T308" i="3"/>
  <c r="T310" i="3"/>
  <c r="T312" i="3"/>
  <c r="T314" i="3"/>
  <c r="T315" i="3"/>
  <c r="T316" i="3"/>
  <c r="T318" i="3"/>
  <c r="T319" i="3"/>
  <c r="T320" i="3"/>
  <c r="T322" i="3"/>
  <c r="T324" i="3"/>
  <c r="T325" i="3"/>
  <c r="T326" i="3"/>
  <c r="T327" i="3"/>
  <c r="T329" i="3"/>
  <c r="T331" i="3"/>
  <c r="T333" i="3"/>
  <c r="T335" i="3"/>
  <c r="T337" i="3"/>
  <c r="T338" i="3"/>
  <c r="T340" i="3"/>
  <c r="T341" i="3"/>
  <c r="T342" i="3"/>
  <c r="T344" i="3"/>
  <c r="T345" i="3"/>
  <c r="T346" i="3"/>
  <c r="T348" i="3"/>
  <c r="T349" i="3"/>
  <c r="T351" i="3"/>
  <c r="T353" i="3"/>
  <c r="T355" i="3"/>
  <c r="T357" i="3"/>
  <c r="T359" i="3"/>
  <c r="T360" i="3"/>
  <c r="T362" i="3"/>
  <c r="T364" i="3"/>
  <c r="T366" i="3"/>
  <c r="T368" i="3"/>
  <c r="T369" i="3"/>
  <c r="T371" i="3"/>
  <c r="T372" i="3"/>
  <c r="T373" i="3"/>
  <c r="T374" i="3"/>
  <c r="T376" i="3"/>
  <c r="T378" i="3"/>
  <c r="T381" i="3"/>
  <c r="T382" i="3"/>
  <c r="T383" i="3"/>
  <c r="T384" i="3"/>
  <c r="T385" i="3"/>
  <c r="T386" i="3"/>
  <c r="T387" i="3"/>
  <c r="T388" i="3"/>
  <c r="T389" i="3"/>
  <c r="T390" i="3"/>
  <c r="T391" i="3"/>
  <c r="T392" i="3"/>
  <c r="T393" i="3"/>
  <c r="T394" i="3"/>
  <c r="T395" i="3"/>
  <c r="T396" i="3"/>
  <c r="T397" i="3"/>
  <c r="T398" i="3"/>
  <c r="T399" i="3"/>
  <c r="T400" i="3"/>
  <c r="T401" i="3"/>
  <c r="T402" i="3"/>
  <c r="T403" i="3"/>
  <c r="T404" i="3"/>
  <c r="T405" i="3"/>
  <c r="T406" i="3"/>
  <c r="T407" i="3"/>
  <c r="T408" i="3"/>
  <c r="T409" i="3"/>
  <c r="T410" i="3"/>
  <c r="T411" i="3"/>
  <c r="T412" i="3"/>
  <c r="T413" i="3"/>
  <c r="T414" i="3"/>
  <c r="T415" i="3"/>
  <c r="T417" i="3"/>
  <c r="T418" i="3"/>
  <c r="T419" i="3"/>
  <c r="T420" i="3"/>
  <c r="T421" i="3"/>
  <c r="T422" i="3"/>
  <c r="T423" i="3"/>
  <c r="T424" i="3"/>
  <c r="T425" i="3"/>
  <c r="T426" i="3"/>
  <c r="T427" i="3"/>
  <c r="T428" i="3"/>
  <c r="T429" i="3"/>
  <c r="T430" i="3"/>
  <c r="T431" i="3"/>
  <c r="T432" i="3"/>
  <c r="T433" i="3"/>
  <c r="T434" i="3"/>
  <c r="T435" i="3"/>
  <c r="T436" i="3"/>
  <c r="T437" i="3"/>
  <c r="T438" i="3"/>
  <c r="T439" i="3"/>
  <c r="T440" i="3"/>
  <c r="T441" i="3"/>
  <c r="T442" i="3"/>
  <c r="T443" i="3"/>
  <c r="T444" i="3"/>
  <c r="T445" i="3"/>
  <c r="T446" i="3"/>
  <c r="T447" i="3"/>
  <c r="T448" i="3"/>
  <c r="T449" i="3"/>
  <c r="T450" i="3"/>
  <c r="T451" i="3"/>
  <c r="T452" i="3"/>
  <c r="T453" i="3"/>
  <c r="T454" i="3"/>
  <c r="T455" i="3"/>
  <c r="T456" i="3"/>
  <c r="T457" i="3"/>
  <c r="T458" i="3"/>
  <c r="T459" i="3"/>
  <c r="T460" i="3"/>
  <c r="T461" i="3"/>
  <c r="T462" i="3"/>
  <c r="T463" i="3"/>
  <c r="T464" i="3"/>
  <c r="T465" i="3"/>
  <c r="T466" i="3"/>
  <c r="T467" i="3"/>
  <c r="T468" i="3"/>
  <c r="T469" i="3"/>
  <c r="T470" i="3"/>
  <c r="T471" i="3"/>
  <c r="T472" i="3"/>
  <c r="T473" i="3"/>
  <c r="T474" i="3"/>
  <c r="T475" i="3"/>
  <c r="T476" i="3"/>
  <c r="T477" i="3"/>
  <c r="T478" i="3"/>
  <c r="T479" i="3"/>
  <c r="T480" i="3"/>
  <c r="T481" i="3"/>
  <c r="T482" i="3"/>
  <c r="T483" i="3"/>
  <c r="T484" i="3"/>
  <c r="T485" i="3"/>
  <c r="T486" i="3"/>
  <c r="T487" i="3"/>
  <c r="T488" i="3"/>
  <c r="T489" i="3"/>
  <c r="T490" i="3"/>
  <c r="T491" i="3"/>
  <c r="T492" i="3"/>
  <c r="T493" i="3"/>
  <c r="T494" i="3"/>
  <c r="T496" i="3"/>
  <c r="T497" i="3"/>
  <c r="T498" i="3"/>
  <c r="T499" i="3"/>
  <c r="T500" i="3"/>
  <c r="T501" i="3"/>
  <c r="T502" i="3"/>
  <c r="T503" i="3"/>
  <c r="T504" i="3"/>
  <c r="T505" i="3"/>
  <c r="T506" i="3"/>
  <c r="T507" i="3"/>
  <c r="T509" i="3"/>
  <c r="T510" i="3"/>
  <c r="T511" i="3"/>
  <c r="T512" i="3"/>
  <c r="T513" i="3"/>
  <c r="T514" i="3"/>
  <c r="T515" i="3"/>
  <c r="T516" i="3"/>
  <c r="T517" i="3"/>
  <c r="T518" i="3"/>
  <c r="T519" i="3"/>
  <c r="T520" i="3"/>
  <c r="T521" i="3"/>
  <c r="T522" i="3"/>
  <c r="T523" i="3"/>
  <c r="T524" i="3"/>
  <c r="T525" i="3"/>
  <c r="T526" i="3"/>
  <c r="T527" i="3"/>
  <c r="T528" i="3"/>
  <c r="T529" i="3"/>
  <c r="T530" i="3"/>
  <c r="T531" i="3"/>
  <c r="T532" i="3"/>
  <c r="T533" i="3"/>
  <c r="T534" i="3"/>
  <c r="T535" i="3"/>
  <c r="T536" i="3"/>
  <c r="T537" i="3"/>
  <c r="T538" i="3"/>
  <c r="T539" i="3"/>
  <c r="T540" i="3"/>
  <c r="T541" i="3"/>
  <c r="T542" i="3"/>
  <c r="T543" i="3"/>
  <c r="T544" i="3"/>
  <c r="T545" i="3"/>
  <c r="T546" i="3"/>
  <c r="T547" i="3"/>
  <c r="T548" i="3"/>
  <c r="T549" i="3"/>
  <c r="T550" i="3"/>
  <c r="T551" i="3"/>
  <c r="T552" i="3"/>
  <c r="T553" i="3"/>
  <c r="T554" i="3"/>
  <c r="T555" i="3"/>
  <c r="T556" i="3"/>
  <c r="T557" i="3"/>
  <c r="T558" i="3"/>
  <c r="T559" i="3"/>
  <c r="T560" i="3"/>
  <c r="T561" i="3"/>
  <c r="T562" i="3"/>
  <c r="T563" i="3"/>
  <c r="T565" i="3"/>
  <c r="T566" i="3"/>
  <c r="T567" i="3"/>
  <c r="T568" i="3"/>
  <c r="T569" i="3"/>
  <c r="T570" i="3"/>
  <c r="T571" i="3"/>
  <c r="T572" i="3"/>
  <c r="T573" i="3"/>
  <c r="T574" i="3"/>
  <c r="T575" i="3"/>
  <c r="T576" i="3"/>
  <c r="T577" i="3"/>
  <c r="T578" i="3"/>
  <c r="T579" i="3"/>
  <c r="T580" i="3"/>
  <c r="T581" i="3"/>
  <c r="T582" i="3"/>
  <c r="T583" i="3"/>
  <c r="T584" i="3"/>
  <c r="T586" i="3"/>
  <c r="T587" i="3"/>
  <c r="T588" i="3"/>
  <c r="T590" i="3"/>
  <c r="T591" i="3"/>
  <c r="T592" i="3"/>
  <c r="T593" i="3"/>
  <c r="T594" i="3"/>
  <c r="T595" i="3"/>
  <c r="T596" i="3"/>
  <c r="T597" i="3"/>
  <c r="T598" i="3"/>
  <c r="T599" i="3"/>
  <c r="T600" i="3"/>
  <c r="T601" i="3"/>
  <c r="T603" i="3"/>
  <c r="T604" i="3"/>
  <c r="T606" i="3"/>
  <c r="T607" i="3"/>
  <c r="T608" i="3"/>
  <c r="T609" i="3"/>
  <c r="T611" i="3"/>
  <c r="T612" i="3"/>
  <c r="T614" i="3"/>
  <c r="T615" i="3"/>
  <c r="T617" i="3"/>
  <c r="T618" i="3"/>
  <c r="T620" i="3"/>
  <c r="T622" i="3"/>
  <c r="T624" i="3"/>
  <c r="T625" i="3"/>
  <c r="T626" i="3"/>
  <c r="T627" i="3"/>
  <c r="T628" i="3"/>
  <c r="T629" i="3"/>
  <c r="T631" i="3"/>
  <c r="T632" i="3"/>
  <c r="T634" i="3"/>
  <c r="T636" i="3"/>
  <c r="T638" i="3"/>
  <c r="T640" i="3"/>
  <c r="T642" i="3"/>
  <c r="T644" i="3"/>
  <c r="T646" i="3"/>
  <c r="T648" i="3"/>
  <c r="T649" i="3"/>
  <c r="T650" i="3"/>
  <c r="T651" i="3"/>
  <c r="T652" i="3"/>
  <c r="T653" i="3"/>
  <c r="T654" i="3"/>
  <c r="T655" i="3"/>
  <c r="T657" i="3"/>
  <c r="T659" i="3"/>
  <c r="T660" i="3"/>
  <c r="T662" i="3"/>
  <c r="T664" i="3"/>
  <c r="T666" i="3"/>
  <c r="T667" i="3"/>
  <c r="T668" i="3"/>
  <c r="T669" i="3"/>
  <c r="T671" i="3"/>
  <c r="T672" i="3"/>
  <c r="T674" i="3"/>
  <c r="T676" i="3"/>
  <c r="T678" i="3"/>
  <c r="T680" i="3"/>
  <c r="T682" i="3"/>
  <c r="T684" i="3"/>
  <c r="T686" i="3"/>
  <c r="T688" i="3"/>
  <c r="T689" i="3"/>
  <c r="T691" i="3"/>
  <c r="T693" i="3"/>
  <c r="T695" i="3"/>
  <c r="T696" i="3"/>
  <c r="T697" i="3"/>
  <c r="T698" i="3"/>
  <c r="T699" i="3"/>
  <c r="T701" i="3"/>
  <c r="T702" i="3"/>
  <c r="T704" i="3"/>
  <c r="T706" i="3"/>
  <c r="T708" i="3"/>
  <c r="T710" i="3"/>
  <c r="T712" i="3"/>
  <c r="T713" i="3"/>
  <c r="T714" i="3"/>
  <c r="T716" i="3"/>
  <c r="T717" i="3"/>
  <c r="T718" i="3"/>
  <c r="T720" i="3"/>
  <c r="T721" i="3"/>
  <c r="T723" i="3"/>
  <c r="T725" i="3"/>
  <c r="T727" i="3"/>
  <c r="T729" i="3"/>
  <c r="T730" i="3"/>
  <c r="T731" i="3"/>
  <c r="T733" i="3"/>
  <c r="T735" i="3"/>
  <c r="T737" i="3"/>
  <c r="T738" i="3"/>
  <c r="T740" i="3"/>
  <c r="T742" i="3"/>
  <c r="T745" i="3"/>
  <c r="T746" i="3"/>
  <c r="T747" i="3"/>
  <c r="T748" i="3"/>
  <c r="T749" i="3"/>
  <c r="T750" i="3"/>
  <c r="T751" i="3"/>
  <c r="T752" i="3"/>
  <c r="T753" i="3"/>
  <c r="T754" i="3"/>
  <c r="T755" i="3"/>
  <c r="T756" i="3"/>
  <c r="T757" i="3"/>
  <c r="T758" i="3"/>
  <c r="T759" i="3"/>
  <c r="T760" i="3"/>
  <c r="T761" i="3"/>
  <c r="T762" i="3"/>
  <c r="T763" i="3"/>
  <c r="T764" i="3"/>
  <c r="T765" i="3"/>
  <c r="T766" i="3"/>
  <c r="T767" i="3"/>
  <c r="T768" i="3"/>
  <c r="T769" i="3"/>
  <c r="T770" i="3"/>
  <c r="T771" i="3"/>
  <c r="T772" i="3"/>
  <c r="T773" i="3"/>
  <c r="T774" i="3"/>
  <c r="T775" i="3"/>
  <c r="T776" i="3"/>
  <c r="T777" i="3"/>
  <c r="T778" i="3"/>
  <c r="T779" i="3"/>
  <c r="T780" i="3"/>
  <c r="T781" i="3"/>
  <c r="T782" i="3"/>
  <c r="T783" i="3"/>
  <c r="T784" i="3"/>
  <c r="T785" i="3"/>
  <c r="T786" i="3"/>
  <c r="T787" i="3"/>
  <c r="T788" i="3"/>
  <c r="T789" i="3"/>
  <c r="T790" i="3"/>
  <c r="T791" i="3"/>
  <c r="T792" i="3"/>
  <c r="T793" i="3"/>
  <c r="T794" i="3"/>
  <c r="T795" i="3"/>
  <c r="T796" i="3"/>
  <c r="T797" i="3"/>
  <c r="T798" i="3"/>
  <c r="T799" i="3"/>
  <c r="T800" i="3"/>
  <c r="T801" i="3"/>
  <c r="T802" i="3"/>
  <c r="T803" i="3"/>
  <c r="T805" i="3"/>
  <c r="T806" i="3"/>
  <c r="T807" i="3"/>
  <c r="T808" i="3"/>
  <c r="T809" i="3"/>
  <c r="T810" i="3"/>
  <c r="T811" i="3"/>
  <c r="T812" i="3"/>
  <c r="T813" i="3"/>
  <c r="T814" i="3"/>
  <c r="T815" i="3"/>
  <c r="T816" i="3"/>
  <c r="T817" i="3"/>
  <c r="T818" i="3"/>
  <c r="T820" i="3"/>
  <c r="T821" i="3"/>
  <c r="T822" i="3"/>
  <c r="T823" i="3"/>
  <c r="T824" i="3"/>
  <c r="T825" i="3"/>
  <c r="T826" i="3"/>
  <c r="T827" i="3"/>
  <c r="T828" i="3"/>
  <c r="T829" i="3"/>
  <c r="T830" i="3"/>
  <c r="T831" i="3"/>
  <c r="T832" i="3"/>
  <c r="T833" i="3"/>
  <c r="T834" i="3"/>
  <c r="T835" i="3"/>
  <c r="T836" i="3"/>
  <c r="T837" i="3"/>
  <c r="T838" i="3"/>
  <c r="T839" i="3"/>
  <c r="T840" i="3"/>
  <c r="T841" i="3"/>
  <c r="T842" i="3"/>
  <c r="T843" i="3"/>
  <c r="T844" i="3"/>
  <c r="T845" i="3"/>
  <c r="T846" i="3"/>
  <c r="T848" i="3"/>
  <c r="T849" i="3"/>
  <c r="T850" i="3"/>
  <c r="T851" i="3"/>
  <c r="T852" i="3"/>
  <c r="T853" i="3"/>
  <c r="T854" i="3"/>
  <c r="T855" i="3"/>
  <c r="T856" i="3"/>
  <c r="T857" i="3"/>
  <c r="T858" i="3"/>
  <c r="T860" i="3"/>
  <c r="T861" i="3"/>
  <c r="T863" i="3"/>
  <c r="T864" i="3"/>
  <c r="T865" i="3"/>
  <c r="T866" i="3"/>
  <c r="T867" i="3"/>
  <c r="T868" i="3"/>
  <c r="T869" i="3"/>
  <c r="T870" i="3"/>
  <c r="T872" i="3"/>
  <c r="T873" i="3"/>
  <c r="T874" i="3"/>
  <c r="T876" i="3"/>
  <c r="T877" i="3"/>
  <c r="T879" i="3"/>
  <c r="T880" i="3"/>
  <c r="T882" i="3"/>
  <c r="T884" i="3"/>
  <c r="T886" i="3"/>
  <c r="T887" i="3"/>
  <c r="T889" i="3"/>
  <c r="T891" i="3"/>
  <c r="T893" i="3"/>
  <c r="T894" i="3"/>
  <c r="T895" i="3"/>
  <c r="T896" i="3"/>
  <c r="T897" i="3"/>
  <c r="T898" i="3"/>
  <c r="T899" i="3"/>
  <c r="T901" i="3"/>
  <c r="T902" i="3"/>
  <c r="T904" i="3"/>
  <c r="T906" i="3"/>
  <c r="T908" i="3"/>
  <c r="T910" i="3"/>
  <c r="T912" i="3"/>
  <c r="T913" i="3"/>
  <c r="T915" i="3"/>
  <c r="T917" i="3"/>
  <c r="T919" i="3"/>
  <c r="T921" i="3"/>
  <c r="T922" i="3"/>
  <c r="T923" i="3"/>
  <c r="T924" i="3"/>
  <c r="T925" i="3"/>
  <c r="T926" i="3"/>
  <c r="T928" i="3"/>
  <c r="T929" i="3"/>
  <c r="T931" i="3"/>
  <c r="T932" i="3"/>
  <c r="T933" i="3"/>
  <c r="T935" i="3"/>
  <c r="T936" i="3"/>
  <c r="T938" i="3"/>
  <c r="T940" i="3"/>
  <c r="T941" i="3"/>
  <c r="T942" i="3"/>
  <c r="T944" i="3"/>
  <c r="T946" i="3"/>
  <c r="T948" i="3"/>
  <c r="T950" i="3"/>
  <c r="T952" i="3"/>
  <c r="T954" i="3"/>
  <c r="T956" i="3"/>
  <c r="T957" i="3"/>
  <c r="T958" i="3"/>
  <c r="T960" i="3"/>
  <c r="T962" i="3"/>
  <c r="T964" i="3"/>
  <c r="T966" i="3"/>
  <c r="T967" i="3"/>
  <c r="T968" i="3"/>
  <c r="T970" i="3"/>
  <c r="T972" i="3"/>
  <c r="T974" i="3"/>
  <c r="T976" i="3"/>
  <c r="T977" i="3"/>
  <c r="T979" i="3"/>
  <c r="T980" i="3"/>
  <c r="T982" i="3"/>
  <c r="T983" i="3"/>
  <c r="T984" i="3"/>
  <c r="T986" i="3"/>
  <c r="T987" i="3"/>
  <c r="T988" i="3"/>
  <c r="T989" i="3"/>
  <c r="T990" i="3"/>
  <c r="T992" i="3"/>
  <c r="T993" i="3"/>
  <c r="T995" i="3"/>
  <c r="T997" i="3"/>
  <c r="T999" i="3"/>
  <c r="T1000" i="3"/>
  <c r="T1002" i="3"/>
  <c r="T1003" i="3"/>
  <c r="T1004" i="3"/>
  <c r="T1006" i="3"/>
  <c r="T1008" i="3"/>
  <c r="T1010" i="3"/>
  <c r="T1012" i="3"/>
  <c r="T1013" i="3"/>
  <c r="T1014" i="3"/>
  <c r="T1016" i="3"/>
  <c r="S14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5" i="3"/>
  <c r="S76" i="3"/>
  <c r="S77" i="3"/>
  <c r="S78" i="3"/>
  <c r="S79" i="3"/>
  <c r="S80" i="3"/>
  <c r="S81" i="3"/>
  <c r="S82" i="3"/>
  <c r="S83" i="3"/>
  <c r="S84" i="3"/>
  <c r="S85" i="3"/>
  <c r="S86" i="3"/>
  <c r="S87" i="3"/>
  <c r="S88" i="3"/>
  <c r="S89" i="3"/>
  <c r="S90" i="3"/>
  <c r="S91" i="3"/>
  <c r="S92" i="3"/>
  <c r="S93" i="3"/>
  <c r="S94" i="3"/>
  <c r="S95" i="3"/>
  <c r="S96" i="3"/>
  <c r="S97" i="3"/>
  <c r="S98" i="3"/>
  <c r="S99" i="3"/>
  <c r="S100" i="3"/>
  <c r="S101" i="3"/>
  <c r="S102" i="3"/>
  <c r="S103" i="3"/>
  <c r="S104" i="3"/>
  <c r="S105" i="3"/>
  <c r="S106" i="3"/>
  <c r="S107" i="3"/>
  <c r="S109" i="3"/>
  <c r="S110" i="3"/>
  <c r="S111" i="3"/>
  <c r="S112" i="3"/>
  <c r="S113" i="3"/>
  <c r="S114" i="3"/>
  <c r="S115" i="3"/>
  <c r="S116" i="3"/>
  <c r="S117" i="3"/>
  <c r="S118" i="3"/>
  <c r="S119" i="3"/>
  <c r="S120" i="3"/>
  <c r="S121" i="3"/>
  <c r="S122" i="3"/>
  <c r="S123" i="3"/>
  <c r="S124" i="3"/>
  <c r="S125" i="3"/>
  <c r="S126" i="3"/>
  <c r="S127" i="3"/>
  <c r="S128" i="3"/>
  <c r="S129" i="3"/>
  <c r="S130" i="3"/>
  <c r="S131" i="3"/>
  <c r="S132" i="3"/>
  <c r="S133" i="3"/>
  <c r="S134" i="3"/>
  <c r="S135" i="3"/>
  <c r="S136" i="3"/>
  <c r="S137" i="3"/>
  <c r="S138" i="3"/>
  <c r="S139" i="3"/>
  <c r="S140" i="3"/>
  <c r="S141" i="3"/>
  <c r="S142" i="3"/>
  <c r="S143" i="3"/>
  <c r="S144" i="3"/>
  <c r="S145" i="3"/>
  <c r="S146" i="3"/>
  <c r="S147" i="3"/>
  <c r="S148" i="3"/>
  <c r="S149" i="3"/>
  <c r="S150" i="3"/>
  <c r="S151" i="3"/>
  <c r="S152" i="3"/>
  <c r="S153" i="3"/>
  <c r="S154" i="3"/>
  <c r="S155" i="3"/>
  <c r="S156" i="3"/>
  <c r="S157" i="3"/>
  <c r="S158" i="3"/>
  <c r="S159" i="3"/>
  <c r="S160" i="3"/>
  <c r="S161" i="3"/>
  <c r="S162" i="3"/>
  <c r="S163" i="3"/>
  <c r="S164" i="3"/>
  <c r="S165" i="3"/>
  <c r="S166" i="3"/>
  <c r="S167" i="3"/>
  <c r="S168" i="3"/>
  <c r="S169" i="3"/>
  <c r="S170" i="3"/>
  <c r="S171" i="3"/>
  <c r="S172" i="3"/>
  <c r="S173" i="3"/>
  <c r="S174" i="3"/>
  <c r="S175" i="3"/>
  <c r="S176" i="3"/>
  <c r="S177" i="3"/>
  <c r="S178" i="3"/>
  <c r="S179" i="3"/>
  <c r="S180" i="3"/>
  <c r="S181" i="3"/>
  <c r="S182" i="3"/>
  <c r="S183" i="3"/>
  <c r="S184" i="3"/>
  <c r="S185" i="3"/>
  <c r="S186" i="3"/>
  <c r="S187" i="3"/>
  <c r="S188" i="3"/>
  <c r="S189" i="3"/>
  <c r="S190" i="3"/>
  <c r="S191" i="3"/>
  <c r="S192" i="3"/>
  <c r="S193" i="3"/>
  <c r="S194" i="3"/>
  <c r="S195" i="3"/>
  <c r="S196" i="3"/>
  <c r="S197" i="3"/>
  <c r="S198" i="3"/>
  <c r="S199" i="3"/>
  <c r="S200" i="3"/>
  <c r="S201" i="3"/>
  <c r="S202" i="3"/>
  <c r="S203" i="3"/>
  <c r="S204" i="3"/>
  <c r="S205" i="3"/>
  <c r="S206" i="3"/>
  <c r="S207" i="3"/>
  <c r="S208" i="3"/>
  <c r="S209" i="3"/>
  <c r="S210" i="3"/>
  <c r="S211" i="3"/>
  <c r="S212" i="3"/>
  <c r="S213" i="3"/>
  <c r="S214" i="3"/>
  <c r="S215" i="3"/>
  <c r="S216" i="3"/>
  <c r="S217" i="3"/>
  <c r="S218" i="3"/>
  <c r="S219" i="3"/>
  <c r="S220" i="3"/>
  <c r="S221" i="3"/>
  <c r="S222" i="3"/>
  <c r="S223" i="3"/>
  <c r="S224" i="3"/>
  <c r="S225" i="3"/>
  <c r="S226" i="3"/>
  <c r="S227" i="3"/>
  <c r="S228" i="3"/>
  <c r="S229" i="3"/>
  <c r="S230" i="3"/>
  <c r="S231" i="3"/>
  <c r="S232" i="3"/>
  <c r="S233" i="3"/>
  <c r="S234" i="3"/>
  <c r="S235" i="3"/>
  <c r="S236" i="3"/>
  <c r="S237" i="3"/>
  <c r="S238" i="3"/>
  <c r="S239" i="3"/>
  <c r="S240" i="3"/>
  <c r="S241" i="3"/>
  <c r="S242" i="3"/>
  <c r="S243" i="3"/>
  <c r="S244" i="3"/>
  <c r="S245" i="3"/>
  <c r="S246" i="3"/>
  <c r="S247" i="3"/>
  <c r="S248" i="3"/>
  <c r="S249" i="3"/>
  <c r="S250" i="3"/>
  <c r="S251" i="3"/>
  <c r="S252" i="3"/>
  <c r="S253" i="3"/>
  <c r="S254" i="3"/>
  <c r="S255" i="3"/>
  <c r="S256" i="3"/>
  <c r="S257" i="3"/>
  <c r="S258" i="3"/>
  <c r="S259" i="3"/>
  <c r="S260" i="3"/>
  <c r="S261" i="3"/>
  <c r="S262" i="3"/>
  <c r="S263" i="3"/>
  <c r="S264" i="3"/>
  <c r="S265" i="3"/>
  <c r="S266" i="3"/>
  <c r="S267" i="3"/>
  <c r="S268" i="3"/>
  <c r="S269" i="3"/>
  <c r="S270" i="3"/>
  <c r="S271" i="3"/>
  <c r="S272" i="3"/>
  <c r="S273" i="3"/>
  <c r="S274" i="3"/>
  <c r="S275" i="3"/>
  <c r="S276" i="3"/>
  <c r="S277" i="3"/>
  <c r="S278" i="3"/>
  <c r="S279" i="3"/>
  <c r="S280" i="3"/>
  <c r="S281" i="3"/>
  <c r="S282" i="3"/>
  <c r="S283" i="3"/>
  <c r="S284" i="3"/>
  <c r="S285" i="3"/>
  <c r="S286" i="3"/>
  <c r="S287" i="3"/>
  <c r="S288" i="3"/>
  <c r="S289" i="3"/>
  <c r="S290" i="3"/>
  <c r="S291" i="3"/>
  <c r="S292" i="3"/>
  <c r="S293" i="3"/>
  <c r="S294" i="3"/>
  <c r="S295" i="3"/>
  <c r="S296" i="3"/>
  <c r="S297" i="3"/>
  <c r="S298" i="3"/>
  <c r="S299" i="3"/>
  <c r="S300" i="3"/>
  <c r="S301" i="3"/>
  <c r="S302" i="3"/>
  <c r="S303" i="3"/>
  <c r="S304" i="3"/>
  <c r="S305" i="3"/>
  <c r="S306" i="3"/>
  <c r="S307" i="3"/>
  <c r="S308" i="3"/>
  <c r="S309" i="3"/>
  <c r="S310" i="3"/>
  <c r="S311" i="3"/>
  <c r="S312" i="3"/>
  <c r="S313" i="3"/>
  <c r="S314" i="3"/>
  <c r="S315" i="3"/>
  <c r="S316" i="3"/>
  <c r="S317" i="3"/>
  <c r="S318" i="3"/>
  <c r="S319" i="3"/>
  <c r="S320" i="3"/>
  <c r="S321" i="3"/>
  <c r="S322" i="3"/>
  <c r="S323" i="3"/>
  <c r="S324" i="3"/>
  <c r="S325" i="3"/>
  <c r="S326" i="3"/>
  <c r="S327" i="3"/>
  <c r="S328" i="3"/>
  <c r="S329" i="3"/>
  <c r="S330" i="3"/>
  <c r="S331" i="3"/>
  <c r="S332" i="3"/>
  <c r="S333" i="3"/>
  <c r="S334" i="3"/>
  <c r="S335" i="3"/>
  <c r="S336" i="3"/>
  <c r="S337" i="3"/>
  <c r="S338" i="3"/>
  <c r="S339" i="3"/>
  <c r="S340" i="3"/>
  <c r="S341" i="3"/>
  <c r="S342" i="3"/>
  <c r="S343" i="3"/>
  <c r="S344" i="3"/>
  <c r="S345" i="3"/>
  <c r="S346" i="3"/>
  <c r="S347" i="3"/>
  <c r="S348" i="3"/>
  <c r="S349" i="3"/>
  <c r="S350" i="3"/>
  <c r="S351" i="3"/>
  <c r="S352" i="3"/>
  <c r="S353" i="3"/>
  <c r="S354" i="3"/>
  <c r="S355" i="3"/>
  <c r="S356" i="3"/>
  <c r="S357" i="3"/>
  <c r="S358" i="3"/>
  <c r="S359" i="3"/>
  <c r="S360" i="3"/>
  <c r="S361" i="3"/>
  <c r="S362" i="3"/>
  <c r="S363" i="3"/>
  <c r="S364" i="3"/>
  <c r="S365" i="3"/>
  <c r="S366" i="3"/>
  <c r="S367" i="3"/>
  <c r="S368" i="3"/>
  <c r="S369" i="3"/>
  <c r="S370" i="3"/>
  <c r="S371" i="3"/>
  <c r="S372" i="3"/>
  <c r="S373" i="3"/>
  <c r="S374" i="3"/>
  <c r="S375" i="3"/>
  <c r="S376" i="3"/>
  <c r="S377" i="3"/>
  <c r="S378" i="3"/>
  <c r="S379" i="3"/>
  <c r="S380" i="3"/>
  <c r="S381" i="3"/>
  <c r="S382" i="3"/>
  <c r="S383" i="3"/>
  <c r="S384" i="3"/>
  <c r="S385" i="3"/>
  <c r="S386" i="3"/>
  <c r="S387" i="3"/>
  <c r="S388" i="3"/>
  <c r="S389" i="3"/>
  <c r="S390" i="3"/>
  <c r="S391" i="3"/>
  <c r="S392" i="3"/>
  <c r="S393" i="3"/>
  <c r="S394" i="3"/>
  <c r="S395" i="3"/>
  <c r="S396" i="3"/>
  <c r="S397" i="3"/>
  <c r="S398" i="3"/>
  <c r="S399" i="3"/>
  <c r="S400" i="3"/>
  <c r="S401" i="3"/>
  <c r="S402" i="3"/>
  <c r="S403" i="3"/>
  <c r="S404" i="3"/>
  <c r="S405" i="3"/>
  <c r="S406" i="3"/>
  <c r="S407" i="3"/>
  <c r="S408" i="3"/>
  <c r="S409" i="3"/>
  <c r="S410" i="3"/>
  <c r="S411" i="3"/>
  <c r="S412" i="3"/>
  <c r="S413" i="3"/>
  <c r="S414" i="3"/>
  <c r="S415" i="3"/>
  <c r="S417" i="3"/>
  <c r="S418" i="3"/>
  <c r="S419" i="3"/>
  <c r="S420" i="3"/>
  <c r="S421" i="3"/>
  <c r="S422" i="3"/>
  <c r="S423" i="3"/>
  <c r="S424" i="3"/>
  <c r="S425" i="3"/>
  <c r="S426" i="3"/>
  <c r="S427" i="3"/>
  <c r="S428" i="3"/>
  <c r="S429" i="3"/>
  <c r="S430" i="3"/>
  <c r="S431" i="3"/>
  <c r="S432" i="3"/>
  <c r="S433" i="3"/>
  <c r="S434" i="3"/>
  <c r="S435" i="3"/>
  <c r="S436" i="3"/>
  <c r="S437" i="3"/>
  <c r="S438" i="3"/>
  <c r="S439" i="3"/>
  <c r="S440" i="3"/>
  <c r="S441" i="3"/>
  <c r="S442" i="3"/>
  <c r="S443" i="3"/>
  <c r="S444" i="3"/>
  <c r="S445" i="3"/>
  <c r="S446" i="3"/>
  <c r="S447" i="3"/>
  <c r="S448" i="3"/>
  <c r="S449" i="3"/>
  <c r="S450" i="3"/>
  <c r="S451" i="3"/>
  <c r="S452" i="3"/>
  <c r="S453" i="3"/>
  <c r="S454" i="3"/>
  <c r="S455" i="3"/>
  <c r="S456" i="3"/>
  <c r="S457" i="3"/>
  <c r="S458" i="3"/>
  <c r="S459" i="3"/>
  <c r="S460" i="3"/>
  <c r="S461" i="3"/>
  <c r="S462" i="3"/>
  <c r="S463" i="3"/>
  <c r="S464" i="3"/>
  <c r="S465" i="3"/>
  <c r="S466" i="3"/>
  <c r="S467" i="3"/>
  <c r="S468" i="3"/>
  <c r="S469" i="3"/>
  <c r="S470" i="3"/>
  <c r="S471" i="3"/>
  <c r="S472" i="3"/>
  <c r="S473" i="3"/>
  <c r="S474" i="3"/>
  <c r="S475" i="3"/>
  <c r="S476" i="3"/>
  <c r="S477" i="3"/>
  <c r="S478" i="3"/>
  <c r="S479" i="3"/>
  <c r="S480" i="3"/>
  <c r="S481" i="3"/>
  <c r="S482" i="3"/>
  <c r="S483" i="3"/>
  <c r="S484" i="3"/>
  <c r="S485" i="3"/>
  <c r="S486" i="3"/>
  <c r="S487" i="3"/>
  <c r="S488" i="3"/>
  <c r="S489" i="3"/>
  <c r="S490" i="3"/>
  <c r="S491" i="3"/>
  <c r="S492" i="3"/>
  <c r="S493" i="3"/>
  <c r="S494" i="3"/>
  <c r="S495" i="3"/>
  <c r="S496" i="3"/>
  <c r="S497" i="3"/>
  <c r="S498" i="3"/>
  <c r="S499" i="3"/>
  <c r="S500" i="3"/>
  <c r="S501" i="3"/>
  <c r="S502" i="3"/>
  <c r="S503" i="3"/>
  <c r="S504" i="3"/>
  <c r="S505" i="3"/>
  <c r="S506" i="3"/>
  <c r="S507" i="3"/>
  <c r="S508" i="3"/>
  <c r="S509" i="3"/>
  <c r="S510" i="3"/>
  <c r="S511" i="3"/>
  <c r="S512" i="3"/>
  <c r="S513" i="3"/>
  <c r="S514" i="3"/>
  <c r="S515" i="3"/>
  <c r="S516" i="3"/>
  <c r="S517" i="3"/>
  <c r="S518" i="3"/>
  <c r="S519" i="3"/>
  <c r="S520" i="3"/>
  <c r="S521" i="3"/>
  <c r="S522" i="3"/>
  <c r="S523" i="3"/>
  <c r="S524" i="3"/>
  <c r="S525" i="3"/>
  <c r="S526" i="3"/>
  <c r="S527" i="3"/>
  <c r="S528" i="3"/>
  <c r="S529" i="3"/>
  <c r="S530" i="3"/>
  <c r="S531" i="3"/>
  <c r="S532" i="3"/>
  <c r="S533" i="3"/>
  <c r="S534" i="3"/>
  <c r="S535" i="3"/>
  <c r="S536" i="3"/>
  <c r="S537" i="3"/>
  <c r="S538" i="3"/>
  <c r="S539" i="3"/>
  <c r="S540" i="3"/>
  <c r="S541" i="3"/>
  <c r="S542" i="3"/>
  <c r="S543" i="3"/>
  <c r="S544" i="3"/>
  <c r="S545" i="3"/>
  <c r="S546" i="3"/>
  <c r="S547" i="3"/>
  <c r="S548" i="3"/>
  <c r="S549" i="3"/>
  <c r="S550" i="3"/>
  <c r="S551" i="3"/>
  <c r="S552" i="3"/>
  <c r="S553" i="3"/>
  <c r="S554" i="3"/>
  <c r="S555" i="3"/>
  <c r="S556" i="3"/>
  <c r="S557" i="3"/>
  <c r="S558" i="3"/>
  <c r="S559" i="3"/>
  <c r="S560" i="3"/>
  <c r="S561" i="3"/>
  <c r="S562" i="3"/>
  <c r="S563" i="3"/>
  <c r="S564" i="3"/>
  <c r="S565" i="3"/>
  <c r="S566" i="3"/>
  <c r="S567" i="3"/>
  <c r="S568" i="3"/>
  <c r="S569" i="3"/>
  <c r="S570" i="3"/>
  <c r="S571" i="3"/>
  <c r="S572" i="3"/>
  <c r="S573" i="3"/>
  <c r="S574" i="3"/>
  <c r="S575" i="3"/>
  <c r="S576" i="3"/>
  <c r="S577" i="3"/>
  <c r="S578" i="3"/>
  <c r="S579" i="3"/>
  <c r="S580" i="3"/>
  <c r="S581" i="3"/>
  <c r="S582" i="3"/>
  <c r="S583" i="3"/>
  <c r="S584" i="3"/>
  <c r="S585" i="3"/>
  <c r="S586" i="3"/>
  <c r="S587" i="3"/>
  <c r="S588" i="3"/>
  <c r="S589" i="3"/>
  <c r="S590" i="3"/>
  <c r="S591" i="3"/>
  <c r="S592" i="3"/>
  <c r="S593" i="3"/>
  <c r="S594" i="3"/>
  <c r="S595" i="3"/>
  <c r="S596" i="3"/>
  <c r="S597" i="3"/>
  <c r="S598" i="3"/>
  <c r="S599" i="3"/>
  <c r="S600" i="3"/>
  <c r="S601" i="3"/>
  <c r="S602" i="3"/>
  <c r="S603" i="3"/>
  <c r="S604" i="3"/>
  <c r="S605" i="3"/>
  <c r="S606" i="3"/>
  <c r="S607" i="3"/>
  <c r="S608" i="3"/>
  <c r="S609" i="3"/>
  <c r="S610" i="3"/>
  <c r="S611" i="3"/>
  <c r="S612" i="3"/>
  <c r="S613" i="3"/>
  <c r="S614" i="3"/>
  <c r="S615" i="3"/>
  <c r="S616" i="3"/>
  <c r="S617" i="3"/>
  <c r="S618" i="3"/>
  <c r="S619" i="3"/>
  <c r="S620" i="3"/>
  <c r="S621" i="3"/>
  <c r="S622" i="3"/>
  <c r="S623" i="3"/>
  <c r="S624" i="3"/>
  <c r="S625" i="3"/>
  <c r="S626" i="3"/>
  <c r="S627" i="3"/>
  <c r="S628" i="3"/>
  <c r="S629" i="3"/>
  <c r="S630" i="3"/>
  <c r="S631" i="3"/>
  <c r="S632" i="3"/>
  <c r="S633" i="3"/>
  <c r="S634" i="3"/>
  <c r="S635" i="3"/>
  <c r="S636" i="3"/>
  <c r="S637" i="3"/>
  <c r="S638" i="3"/>
  <c r="S639" i="3"/>
  <c r="S640" i="3"/>
  <c r="S641" i="3"/>
  <c r="S642" i="3"/>
  <c r="S643" i="3"/>
  <c r="S644" i="3"/>
  <c r="S645" i="3"/>
  <c r="S646" i="3"/>
  <c r="S647" i="3"/>
  <c r="S648" i="3"/>
  <c r="S649" i="3"/>
  <c r="S650" i="3"/>
  <c r="S651" i="3"/>
  <c r="S652" i="3"/>
  <c r="S653" i="3"/>
  <c r="S654" i="3"/>
  <c r="S655" i="3"/>
  <c r="S656" i="3"/>
  <c r="S657" i="3"/>
  <c r="S658" i="3"/>
  <c r="S659" i="3"/>
  <c r="S660" i="3"/>
  <c r="S661" i="3"/>
  <c r="S662" i="3"/>
  <c r="S663" i="3"/>
  <c r="S664" i="3"/>
  <c r="S665" i="3"/>
  <c r="S666" i="3"/>
  <c r="S667" i="3"/>
  <c r="S668" i="3"/>
  <c r="S669" i="3"/>
  <c r="S670" i="3"/>
  <c r="S671" i="3"/>
  <c r="S672" i="3"/>
  <c r="S673" i="3"/>
  <c r="S674" i="3"/>
  <c r="S675" i="3"/>
  <c r="S676" i="3"/>
  <c r="S677" i="3"/>
  <c r="S678" i="3"/>
  <c r="S679" i="3"/>
  <c r="S680" i="3"/>
  <c r="S681" i="3"/>
  <c r="S682" i="3"/>
  <c r="S683" i="3"/>
  <c r="S684" i="3"/>
  <c r="S685" i="3"/>
  <c r="S686" i="3"/>
  <c r="S687" i="3"/>
  <c r="S688" i="3"/>
  <c r="S689" i="3"/>
  <c r="S690" i="3"/>
  <c r="S691" i="3"/>
  <c r="S692" i="3"/>
  <c r="S693" i="3"/>
  <c r="S694" i="3"/>
  <c r="S695" i="3"/>
  <c r="S696" i="3"/>
  <c r="S697" i="3"/>
  <c r="S698" i="3"/>
  <c r="S699" i="3"/>
  <c r="S700" i="3"/>
  <c r="S701" i="3"/>
  <c r="S702" i="3"/>
  <c r="S703" i="3"/>
  <c r="S704" i="3"/>
  <c r="S705" i="3"/>
  <c r="S706" i="3"/>
  <c r="S707" i="3"/>
  <c r="S708" i="3"/>
  <c r="S709" i="3"/>
  <c r="S710" i="3"/>
  <c r="S711" i="3"/>
  <c r="S712" i="3"/>
  <c r="S713" i="3"/>
  <c r="S714" i="3"/>
  <c r="S715" i="3"/>
  <c r="S716" i="3"/>
  <c r="S717" i="3"/>
  <c r="S718" i="3"/>
  <c r="S719" i="3"/>
  <c r="S720" i="3"/>
  <c r="S721" i="3"/>
  <c r="S722" i="3"/>
  <c r="S723" i="3"/>
  <c r="S724" i="3"/>
  <c r="S725" i="3"/>
  <c r="S726" i="3"/>
  <c r="S727" i="3"/>
  <c r="S728" i="3"/>
  <c r="S729" i="3"/>
  <c r="S730" i="3"/>
  <c r="S731" i="3"/>
  <c r="S732" i="3"/>
  <c r="S733" i="3"/>
  <c r="S734" i="3"/>
  <c r="S735" i="3"/>
  <c r="S736" i="3"/>
  <c r="S737" i="3"/>
  <c r="S738" i="3"/>
  <c r="S739" i="3"/>
  <c r="S740" i="3"/>
  <c r="S741" i="3"/>
  <c r="S742" i="3"/>
  <c r="S743" i="3"/>
  <c r="S744" i="3"/>
  <c r="S745" i="3"/>
  <c r="S746" i="3"/>
  <c r="S747" i="3"/>
  <c r="S748" i="3"/>
  <c r="S749" i="3"/>
  <c r="S750" i="3"/>
  <c r="S751" i="3"/>
  <c r="S752" i="3"/>
  <c r="S753" i="3"/>
  <c r="S754" i="3"/>
  <c r="S755" i="3"/>
  <c r="S756" i="3"/>
  <c r="S757" i="3"/>
  <c r="S758" i="3"/>
  <c r="S759" i="3"/>
  <c r="S760" i="3"/>
  <c r="S761" i="3"/>
  <c r="S762" i="3"/>
  <c r="S763" i="3"/>
  <c r="S764" i="3"/>
  <c r="S765" i="3"/>
  <c r="S766" i="3"/>
  <c r="S767" i="3"/>
  <c r="S768" i="3"/>
  <c r="S769" i="3"/>
  <c r="S770" i="3"/>
  <c r="S771" i="3"/>
  <c r="S772" i="3"/>
  <c r="S773" i="3"/>
  <c r="S774" i="3"/>
  <c r="S775" i="3"/>
  <c r="S776" i="3"/>
  <c r="S777" i="3"/>
  <c r="S778" i="3"/>
  <c r="S779" i="3"/>
  <c r="S780" i="3"/>
  <c r="S781" i="3"/>
  <c r="S782" i="3"/>
  <c r="S783" i="3"/>
  <c r="S784" i="3"/>
  <c r="S785" i="3"/>
  <c r="S786" i="3"/>
  <c r="S787" i="3"/>
  <c r="S788" i="3"/>
  <c r="S789" i="3"/>
  <c r="S790" i="3"/>
  <c r="S791" i="3"/>
  <c r="S792" i="3"/>
  <c r="S793" i="3"/>
  <c r="S794" i="3"/>
  <c r="S795" i="3"/>
  <c r="S796" i="3"/>
  <c r="S797" i="3"/>
  <c r="S798" i="3"/>
  <c r="S799" i="3"/>
  <c r="S800" i="3"/>
  <c r="S801" i="3"/>
  <c r="S802" i="3"/>
  <c r="S803" i="3"/>
  <c r="S804" i="3"/>
  <c r="S805" i="3"/>
  <c r="S806" i="3"/>
  <c r="S807" i="3"/>
  <c r="S808" i="3"/>
  <c r="S809" i="3"/>
  <c r="S810" i="3"/>
  <c r="S811" i="3"/>
  <c r="S812" i="3"/>
  <c r="S813" i="3"/>
  <c r="S814" i="3"/>
  <c r="S815" i="3"/>
  <c r="S816" i="3"/>
  <c r="S817" i="3"/>
  <c r="S818" i="3"/>
  <c r="S819" i="3"/>
  <c r="S820" i="3"/>
  <c r="S821" i="3"/>
  <c r="S822" i="3"/>
  <c r="S823" i="3"/>
  <c r="S824" i="3"/>
  <c r="S825" i="3"/>
  <c r="S826" i="3"/>
  <c r="S827" i="3"/>
  <c r="S828" i="3"/>
  <c r="S829" i="3"/>
  <c r="S830" i="3"/>
  <c r="S831" i="3"/>
  <c r="S832" i="3"/>
  <c r="S833" i="3"/>
  <c r="S834" i="3"/>
  <c r="S835" i="3"/>
  <c r="S836" i="3"/>
  <c r="S837" i="3"/>
  <c r="S838" i="3"/>
  <c r="S839" i="3"/>
  <c r="S840" i="3"/>
  <c r="S841" i="3"/>
  <c r="S842" i="3"/>
  <c r="S843" i="3"/>
  <c r="S844" i="3"/>
  <c r="S845" i="3"/>
  <c r="S846" i="3"/>
  <c r="S847" i="3"/>
  <c r="S848" i="3"/>
  <c r="S849" i="3"/>
  <c r="S850" i="3"/>
  <c r="S851" i="3"/>
  <c r="S852" i="3"/>
  <c r="S853" i="3"/>
  <c r="S854" i="3"/>
  <c r="S855" i="3"/>
  <c r="S856" i="3"/>
  <c r="S857" i="3"/>
  <c r="S858" i="3"/>
  <c r="S859" i="3"/>
  <c r="S860" i="3"/>
  <c r="S861" i="3"/>
  <c r="S862" i="3"/>
  <c r="S863" i="3"/>
  <c r="S864" i="3"/>
  <c r="S865" i="3"/>
  <c r="S866" i="3"/>
  <c r="S867" i="3"/>
  <c r="S868" i="3"/>
  <c r="S869" i="3"/>
  <c r="S870" i="3"/>
  <c r="S871" i="3"/>
  <c r="S872" i="3"/>
  <c r="S873" i="3"/>
  <c r="S874" i="3"/>
  <c r="S875" i="3"/>
  <c r="S876" i="3"/>
  <c r="S877" i="3"/>
  <c r="S878" i="3"/>
  <c r="S879" i="3"/>
  <c r="S880" i="3"/>
  <c r="S881" i="3"/>
  <c r="S882" i="3"/>
  <c r="S883" i="3"/>
  <c r="S884" i="3"/>
  <c r="S885" i="3"/>
  <c r="S886" i="3"/>
  <c r="S887" i="3"/>
  <c r="S888" i="3"/>
  <c r="S889" i="3"/>
  <c r="S890" i="3"/>
  <c r="S891" i="3"/>
  <c r="S892" i="3"/>
  <c r="S893" i="3"/>
  <c r="S894" i="3"/>
  <c r="S895" i="3"/>
  <c r="S896" i="3"/>
  <c r="S897" i="3"/>
  <c r="S898" i="3"/>
  <c r="S899" i="3"/>
  <c r="S900" i="3"/>
  <c r="S901" i="3"/>
  <c r="S902" i="3"/>
  <c r="S903" i="3"/>
  <c r="S904" i="3"/>
  <c r="S905" i="3"/>
  <c r="S906" i="3"/>
  <c r="S907" i="3"/>
  <c r="S908" i="3"/>
  <c r="S909" i="3"/>
  <c r="S910" i="3"/>
  <c r="S911" i="3"/>
  <c r="S912" i="3"/>
  <c r="S913" i="3"/>
  <c r="S914" i="3"/>
  <c r="S915" i="3"/>
  <c r="S916" i="3"/>
  <c r="S917" i="3"/>
  <c r="S918" i="3"/>
  <c r="S919" i="3"/>
  <c r="S920" i="3"/>
  <c r="S921" i="3"/>
  <c r="S922" i="3"/>
  <c r="S923" i="3"/>
  <c r="S924" i="3"/>
  <c r="S925" i="3"/>
  <c r="S926" i="3"/>
  <c r="S927" i="3"/>
  <c r="S928" i="3"/>
  <c r="S929" i="3"/>
  <c r="S930" i="3"/>
  <c r="S931" i="3"/>
  <c r="S932" i="3"/>
  <c r="S933" i="3"/>
  <c r="S934" i="3"/>
  <c r="S935" i="3"/>
  <c r="S936" i="3"/>
  <c r="S937" i="3"/>
  <c r="S938" i="3"/>
  <c r="S939" i="3"/>
  <c r="S940" i="3"/>
  <c r="S941" i="3"/>
  <c r="S942" i="3"/>
  <c r="S943" i="3"/>
  <c r="S944" i="3"/>
  <c r="S945" i="3"/>
  <c r="S946" i="3"/>
  <c r="S947" i="3"/>
  <c r="S948" i="3"/>
  <c r="S949" i="3"/>
  <c r="S950" i="3"/>
  <c r="S951" i="3"/>
  <c r="S952" i="3"/>
  <c r="S953" i="3"/>
  <c r="S954" i="3"/>
  <c r="S955" i="3"/>
  <c r="S956" i="3"/>
  <c r="S957" i="3"/>
  <c r="S958" i="3"/>
  <c r="S959" i="3"/>
  <c r="S960" i="3"/>
  <c r="S961" i="3"/>
  <c r="S962" i="3"/>
  <c r="S963" i="3"/>
  <c r="S964" i="3"/>
  <c r="S965" i="3"/>
  <c r="S966" i="3"/>
  <c r="S967" i="3"/>
  <c r="S968" i="3"/>
  <c r="S969" i="3"/>
  <c r="S970" i="3"/>
  <c r="S971" i="3"/>
  <c r="S972" i="3"/>
  <c r="S973" i="3"/>
  <c r="S974" i="3"/>
  <c r="S975" i="3"/>
  <c r="S976" i="3"/>
  <c r="S977" i="3"/>
  <c r="S978" i="3"/>
  <c r="S979" i="3"/>
  <c r="S980" i="3"/>
  <c r="S981" i="3"/>
  <c r="S982" i="3"/>
  <c r="S983" i="3"/>
  <c r="S984" i="3"/>
  <c r="S985" i="3"/>
  <c r="S986" i="3"/>
  <c r="S987" i="3"/>
  <c r="S988" i="3"/>
  <c r="S989" i="3"/>
  <c r="S990" i="3"/>
  <c r="S991" i="3"/>
  <c r="S992" i="3"/>
  <c r="S993" i="3"/>
  <c r="S994" i="3"/>
  <c r="S995" i="3"/>
  <c r="S996" i="3"/>
  <c r="S997" i="3"/>
  <c r="S998" i="3"/>
  <c r="S999" i="3"/>
  <c r="S1000" i="3"/>
  <c r="S1001" i="3"/>
  <c r="S1002" i="3"/>
  <c r="S1003" i="3"/>
  <c r="S1004" i="3"/>
  <c r="S1005" i="3"/>
  <c r="S1006" i="3"/>
  <c r="S1007" i="3"/>
  <c r="S1008" i="3"/>
  <c r="S1009" i="3"/>
  <c r="S1010" i="3"/>
  <c r="S1011" i="3"/>
  <c r="S1012" i="3"/>
  <c r="S1013" i="3"/>
  <c r="S1014" i="3"/>
  <c r="S1015" i="3"/>
  <c r="S1016" i="3"/>
  <c r="I744" i="3"/>
  <c r="D1022" i="7"/>
  <c r="D1020" i="7"/>
  <c r="D1019" i="7"/>
  <c r="D1018" i="7"/>
  <c r="D1016" i="7"/>
  <c r="D1015" i="7" s="1"/>
  <c r="D1014" i="7"/>
  <c r="D1013" i="7" s="1"/>
  <c r="D1012" i="7"/>
  <c r="D1011" i="7" s="1"/>
  <c r="D1010" i="7"/>
  <c r="D1009" i="7"/>
  <c r="D1008" i="7"/>
  <c r="D1006" i="7"/>
  <c r="D1005" i="7"/>
  <c r="D1003" i="7"/>
  <c r="D1002" i="7" s="1"/>
  <c r="D1001" i="7"/>
  <c r="D1000" i="7" s="1"/>
  <c r="D999" i="7"/>
  <c r="D998" i="7"/>
  <c r="D996" i="7"/>
  <c r="D995" i="7"/>
  <c r="D994" i="7"/>
  <c r="D993" i="7"/>
  <c r="D992" i="7"/>
  <c r="D990" i="7"/>
  <c r="D989" i="7"/>
  <c r="D988" i="7"/>
  <c r="D986" i="7"/>
  <c r="D985" i="7"/>
  <c r="D983" i="7"/>
  <c r="D982" i="7"/>
  <c r="D980" i="7"/>
  <c r="D979" i="7" s="1"/>
  <c r="D978" i="7"/>
  <c r="D977" i="7" s="1"/>
  <c r="D976" i="7"/>
  <c r="D975" i="7" s="1"/>
  <c r="D974" i="7"/>
  <c r="D973" i="7"/>
  <c r="D972" i="7"/>
  <c r="D970" i="7"/>
  <c r="D969" i="7" s="1"/>
  <c r="D968" i="7"/>
  <c r="D967" i="7" s="1"/>
  <c r="D966" i="7"/>
  <c r="D965" i="7" s="1"/>
  <c r="D964" i="7"/>
  <c r="D963" i="7"/>
  <c r="D962" i="7"/>
  <c r="D960" i="7"/>
  <c r="D959" i="7" s="1"/>
  <c r="D958" i="7"/>
  <c r="D957" i="7" s="1"/>
  <c r="D956" i="7"/>
  <c r="D955" i="7" s="1"/>
  <c r="D954" i="7"/>
  <c r="D953" i="7" s="1"/>
  <c r="D952" i="7"/>
  <c r="D950" i="7"/>
  <c r="D949" i="7" s="1"/>
  <c r="D948" i="7"/>
  <c r="D947" i="7"/>
  <c r="D946" i="7"/>
  <c r="D944" i="7"/>
  <c r="D943" i="7" s="1"/>
  <c r="D942" i="7"/>
  <c r="D941" i="7"/>
  <c r="D939" i="7"/>
  <c r="D938" i="7"/>
  <c r="D937" i="7"/>
  <c r="D935" i="7"/>
  <c r="D934" i="7"/>
  <c r="D932" i="7"/>
  <c r="D931" i="7"/>
  <c r="D930" i="7"/>
  <c r="D929" i="7"/>
  <c r="D928" i="7"/>
  <c r="D927" i="7"/>
  <c r="D925" i="7"/>
  <c r="D924" i="7" s="1"/>
  <c r="D923" i="7"/>
  <c r="D921" i="7"/>
  <c r="D920" i="7" s="1"/>
  <c r="D919" i="7"/>
  <c r="D918" i="7"/>
  <c r="D916" i="7"/>
  <c r="D915" i="7" s="1"/>
  <c r="D914" i="7"/>
  <c r="D913" i="7" s="1"/>
  <c r="D912" i="7"/>
  <c r="D911" i="7" s="1"/>
  <c r="D910" i="7"/>
  <c r="D909" i="7" s="1"/>
  <c r="D908" i="7"/>
  <c r="D907" i="7"/>
  <c r="D905" i="7"/>
  <c r="D904" i="7"/>
  <c r="D903" i="7"/>
  <c r="D902" i="7"/>
  <c r="D901" i="7"/>
  <c r="D900" i="7"/>
  <c r="D899" i="7"/>
  <c r="D897" i="7"/>
  <c r="D896" i="7" s="1"/>
  <c r="D895" i="7"/>
  <c r="D894" i="7" s="1"/>
  <c r="D893" i="7"/>
  <c r="D892" i="7"/>
  <c r="D890" i="7"/>
  <c r="D889" i="7" s="1"/>
  <c r="D886" i="7"/>
  <c r="D885" i="7"/>
  <c r="D883" i="7"/>
  <c r="D882" i="7"/>
  <c r="D880" i="7"/>
  <c r="D879" i="7"/>
  <c r="D878" i="7"/>
  <c r="D876" i="7"/>
  <c r="D875" i="7"/>
  <c r="D874" i="7"/>
  <c r="D873" i="7"/>
  <c r="D872" i="7"/>
  <c r="D871" i="7"/>
  <c r="D870" i="7"/>
  <c r="D869" i="7"/>
  <c r="D867" i="7"/>
  <c r="D866" i="7"/>
  <c r="D864" i="7"/>
  <c r="D863" i="7"/>
  <c r="D862" i="7"/>
  <c r="D861" i="7"/>
  <c r="D860" i="7"/>
  <c r="D859" i="7"/>
  <c r="D858" i="7"/>
  <c r="D857" i="7"/>
  <c r="D856" i="7"/>
  <c r="D855" i="7"/>
  <c r="D854" i="7"/>
  <c r="D852" i="7"/>
  <c r="D851" i="7"/>
  <c r="D850" i="7"/>
  <c r="D849" i="7"/>
  <c r="D848" i="7"/>
  <c r="D847" i="7"/>
  <c r="D846" i="7"/>
  <c r="D845" i="7"/>
  <c r="D844" i="7"/>
  <c r="D843" i="7"/>
  <c r="D842" i="7"/>
  <c r="D841" i="7"/>
  <c r="D840" i="7"/>
  <c r="D839" i="7"/>
  <c r="D838" i="7"/>
  <c r="D837" i="7"/>
  <c r="D836" i="7"/>
  <c r="D835" i="7"/>
  <c r="D834" i="7"/>
  <c r="D833" i="7"/>
  <c r="D832" i="7"/>
  <c r="D831" i="7"/>
  <c r="D830" i="7"/>
  <c r="D829" i="7"/>
  <c r="D828" i="7"/>
  <c r="D827" i="7"/>
  <c r="D826" i="7"/>
  <c r="D824" i="7"/>
  <c r="D823" i="7"/>
  <c r="D822" i="7"/>
  <c r="D821" i="7"/>
  <c r="D820" i="7"/>
  <c r="D819" i="7"/>
  <c r="D818" i="7"/>
  <c r="D817" i="7"/>
  <c r="D816" i="7"/>
  <c r="D815" i="7"/>
  <c r="D814" i="7"/>
  <c r="D813" i="7"/>
  <c r="D812" i="7"/>
  <c r="D811" i="7"/>
  <c r="D809" i="7"/>
  <c r="D808" i="7"/>
  <c r="D807" i="7"/>
  <c r="D806" i="7"/>
  <c r="D805" i="7"/>
  <c r="D804" i="7"/>
  <c r="D803" i="7"/>
  <c r="D802" i="7"/>
  <c r="D801" i="7"/>
  <c r="D800" i="7"/>
  <c r="D799" i="7"/>
  <c r="D798" i="7"/>
  <c r="D797" i="7"/>
  <c r="D796" i="7"/>
  <c r="D795" i="7"/>
  <c r="D794" i="7"/>
  <c r="D793" i="7"/>
  <c r="D792" i="7"/>
  <c r="D791" i="7"/>
  <c r="D790" i="7"/>
  <c r="D789" i="7"/>
  <c r="D788" i="7"/>
  <c r="D787" i="7"/>
  <c r="D786" i="7"/>
  <c r="D785" i="7"/>
  <c r="D784" i="7"/>
  <c r="D783" i="7"/>
  <c r="D782" i="7"/>
  <c r="D781" i="7"/>
  <c r="D780" i="7"/>
  <c r="D779" i="7"/>
  <c r="D778" i="7"/>
  <c r="D777" i="7"/>
  <c r="D776" i="7"/>
  <c r="D775" i="7"/>
  <c r="D774" i="7"/>
  <c r="D773" i="7"/>
  <c r="D772" i="7"/>
  <c r="D771" i="7"/>
  <c r="D770" i="7"/>
  <c r="D769" i="7"/>
  <c r="D768" i="7"/>
  <c r="D767" i="7"/>
  <c r="D766" i="7"/>
  <c r="D765" i="7"/>
  <c r="D764" i="7"/>
  <c r="D763" i="7"/>
  <c r="D762" i="7"/>
  <c r="D761" i="7"/>
  <c r="D760" i="7"/>
  <c r="D759" i="7"/>
  <c r="D758" i="7"/>
  <c r="D757" i="7"/>
  <c r="D756" i="7"/>
  <c r="D755" i="7"/>
  <c r="D754" i="7"/>
  <c r="D753" i="7"/>
  <c r="D752" i="7"/>
  <c r="D751" i="7"/>
  <c r="D748" i="7"/>
  <c r="D747" i="7" s="1"/>
  <c r="D746" i="7"/>
  <c r="D745" i="7" s="1"/>
  <c r="D744" i="7"/>
  <c r="D743" i="7"/>
  <c r="D741" i="7"/>
  <c r="D740" i="7" s="1"/>
  <c r="D739" i="7"/>
  <c r="D738" i="7" s="1"/>
  <c r="D737" i="7"/>
  <c r="D736" i="7"/>
  <c r="D735" i="7"/>
  <c r="D733" i="7"/>
  <c r="D732" i="7" s="1"/>
  <c r="D731" i="7"/>
  <c r="D730" i="7" s="1"/>
  <c r="D729" i="7"/>
  <c r="D728" i="7" s="1"/>
  <c r="D727" i="7"/>
  <c r="D726" i="7"/>
  <c r="D724" i="7"/>
  <c r="D723" i="7"/>
  <c r="D722" i="7"/>
  <c r="D720" i="7"/>
  <c r="D719" i="7"/>
  <c r="D718" i="7"/>
  <c r="D716" i="7"/>
  <c r="D715" i="7" s="1"/>
  <c r="D714" i="7"/>
  <c r="D713" i="7" s="1"/>
  <c r="D712" i="7"/>
  <c r="D710" i="7"/>
  <c r="D709" i="7" s="1"/>
  <c r="D708" i="7"/>
  <c r="D707" i="7"/>
  <c r="D705" i="7"/>
  <c r="D704" i="7"/>
  <c r="D703" i="7"/>
  <c r="D702" i="7"/>
  <c r="D701" i="7"/>
  <c r="D699" i="7"/>
  <c r="D698" i="7" s="1"/>
  <c r="D697" i="7"/>
  <c r="D696" i="7" s="1"/>
  <c r="D695" i="7"/>
  <c r="D694" i="7"/>
  <c r="D692" i="7"/>
  <c r="D691" i="7" s="1"/>
  <c r="D690" i="7"/>
  <c r="D689" i="7" s="1"/>
  <c r="D688" i="7"/>
  <c r="D687" i="7" s="1"/>
  <c r="D686" i="7"/>
  <c r="D685" i="7" s="1"/>
  <c r="D684" i="7"/>
  <c r="D683" i="7" s="1"/>
  <c r="D682" i="7"/>
  <c r="D681" i="7" s="1"/>
  <c r="D680" i="7"/>
  <c r="D679" i="7" s="1"/>
  <c r="D678" i="7"/>
  <c r="D677" i="7"/>
  <c r="D675" i="7"/>
  <c r="D674" i="7"/>
  <c r="D673" i="7"/>
  <c r="D672" i="7"/>
  <c r="D670" i="7"/>
  <c r="D669" i="7" s="1"/>
  <c r="D668" i="7"/>
  <c r="D667" i="7" s="1"/>
  <c r="D666" i="7"/>
  <c r="D665" i="7"/>
  <c r="D663" i="7"/>
  <c r="D661" i="7"/>
  <c r="D660" i="7"/>
  <c r="D659" i="7"/>
  <c r="D658" i="7"/>
  <c r="D657" i="7"/>
  <c r="D656" i="7"/>
  <c r="D655" i="7"/>
  <c r="D654" i="7"/>
  <c r="D652" i="7"/>
  <c r="D650" i="7"/>
  <c r="D648" i="7"/>
  <c r="D646" i="7"/>
  <c r="D644" i="7"/>
  <c r="D642" i="7"/>
  <c r="D640" i="7"/>
  <c r="D638" i="7"/>
  <c r="D637" i="7"/>
  <c r="D635" i="7"/>
  <c r="D634" i="7"/>
  <c r="D633" i="7"/>
  <c r="D632" i="7"/>
  <c r="D631" i="7"/>
  <c r="D630" i="7"/>
  <c r="D628" i="7"/>
  <c r="D626" i="7"/>
  <c r="D624" i="7"/>
  <c r="D623" i="7"/>
  <c r="D621" i="7"/>
  <c r="D620" i="7"/>
  <c r="D618" i="7"/>
  <c r="D617" i="7"/>
  <c r="D615" i="7"/>
  <c r="D614" i="7"/>
  <c r="D613" i="7"/>
  <c r="D612" i="7"/>
  <c r="D610" i="7"/>
  <c r="D609" i="7"/>
  <c r="D607" i="7"/>
  <c r="D606" i="7"/>
  <c r="D605" i="7"/>
  <c r="D604" i="7"/>
  <c r="D603" i="7"/>
  <c r="D602" i="7"/>
  <c r="D601" i="7"/>
  <c r="D600" i="7"/>
  <c r="D599" i="7"/>
  <c r="D598" i="7"/>
  <c r="D597" i="7"/>
  <c r="D596" i="7"/>
  <c r="D594" i="7"/>
  <c r="D593" i="7"/>
  <c r="D592" i="7"/>
  <c r="D590" i="7"/>
  <c r="D589" i="7"/>
  <c r="D588" i="7"/>
  <c r="D587" i="7"/>
  <c r="D586" i="7"/>
  <c r="D585" i="7"/>
  <c r="D584" i="7"/>
  <c r="D583" i="7"/>
  <c r="D582" i="7"/>
  <c r="D581" i="7"/>
  <c r="D580" i="7"/>
  <c r="D579" i="7"/>
  <c r="D578" i="7"/>
  <c r="D577" i="7"/>
  <c r="D576" i="7"/>
  <c r="D575" i="7"/>
  <c r="D574" i="7"/>
  <c r="D573" i="7"/>
  <c r="D572" i="7"/>
  <c r="D571" i="7"/>
  <c r="D569" i="7"/>
  <c r="D568" i="7"/>
  <c r="D567" i="7"/>
  <c r="D566" i="7"/>
  <c r="D565" i="7"/>
  <c r="D564" i="7"/>
  <c r="D563" i="7"/>
  <c r="D562" i="7"/>
  <c r="D561" i="7"/>
  <c r="D560" i="7"/>
  <c r="D559" i="7"/>
  <c r="D558" i="7"/>
  <c r="D557" i="7"/>
  <c r="D556" i="7"/>
  <c r="D555" i="7"/>
  <c r="D554" i="7"/>
  <c r="D553" i="7"/>
  <c r="D552" i="7"/>
  <c r="D551" i="7"/>
  <c r="D550" i="7"/>
  <c r="D549" i="7"/>
  <c r="D548" i="7"/>
  <c r="D547" i="7"/>
  <c r="D546" i="7"/>
  <c r="D545" i="7"/>
  <c r="D544" i="7"/>
  <c r="D543" i="7"/>
  <c r="D542" i="7"/>
  <c r="D541" i="7"/>
  <c r="D540" i="7"/>
  <c r="D539" i="7"/>
  <c r="D538" i="7"/>
  <c r="D537" i="7"/>
  <c r="D536" i="7"/>
  <c r="D535" i="7"/>
  <c r="D534" i="7"/>
  <c r="D533" i="7"/>
  <c r="D532" i="7"/>
  <c r="D531" i="7"/>
  <c r="D530" i="7"/>
  <c r="D529" i="7"/>
  <c r="D528" i="7"/>
  <c r="D527" i="7"/>
  <c r="D526" i="7"/>
  <c r="D525" i="7"/>
  <c r="D524" i="7"/>
  <c r="D523" i="7"/>
  <c r="D522" i="7"/>
  <c r="D521" i="7"/>
  <c r="D520" i="7"/>
  <c r="D519" i="7"/>
  <c r="D518" i="7"/>
  <c r="D517" i="7"/>
  <c r="D516" i="7"/>
  <c r="D515" i="7"/>
  <c r="D513" i="7"/>
  <c r="D512" i="7"/>
  <c r="D511" i="7"/>
  <c r="D510" i="7"/>
  <c r="D509" i="7"/>
  <c r="D508" i="7"/>
  <c r="D507" i="7"/>
  <c r="D506" i="7"/>
  <c r="D505" i="7"/>
  <c r="D504" i="7"/>
  <c r="D503" i="7"/>
  <c r="D502" i="7"/>
  <c r="D500" i="7"/>
  <c r="D499" i="7"/>
  <c r="D498" i="7"/>
  <c r="D497" i="7"/>
  <c r="D496" i="7"/>
  <c r="D495" i="7"/>
  <c r="D494" i="7"/>
  <c r="D493" i="7"/>
  <c r="D492" i="7"/>
  <c r="D491" i="7"/>
  <c r="D490" i="7"/>
  <c r="D489" i="7"/>
  <c r="D488" i="7"/>
  <c r="D487" i="7"/>
  <c r="D486" i="7"/>
  <c r="D485" i="7"/>
  <c r="D484" i="7"/>
  <c r="D483" i="7"/>
  <c r="D482" i="7"/>
  <c r="D481" i="7"/>
  <c r="D480" i="7"/>
  <c r="D479" i="7"/>
  <c r="D478" i="7"/>
  <c r="D477" i="7"/>
  <c r="D476" i="7"/>
  <c r="D475" i="7"/>
  <c r="D474" i="7"/>
  <c r="D473" i="7"/>
  <c r="D472" i="7"/>
  <c r="D471" i="7"/>
  <c r="D470" i="7"/>
  <c r="D469" i="7"/>
  <c r="D468" i="7"/>
  <c r="D467" i="7"/>
  <c r="D466" i="7"/>
  <c r="D465" i="7"/>
  <c r="D464" i="7"/>
  <c r="D463" i="7"/>
  <c r="D462" i="7"/>
  <c r="D461" i="7"/>
  <c r="D460" i="7"/>
  <c r="D459" i="7"/>
  <c r="D458" i="7"/>
  <c r="D457" i="7"/>
  <c r="D456" i="7"/>
  <c r="D455" i="7"/>
  <c r="D454" i="7"/>
  <c r="D453" i="7"/>
  <c r="D452" i="7"/>
  <c r="D451" i="7"/>
  <c r="D450" i="7"/>
  <c r="D449" i="7"/>
  <c r="D448" i="7"/>
  <c r="D447" i="7"/>
  <c r="D446" i="7"/>
  <c r="D445" i="7"/>
  <c r="D444" i="7"/>
  <c r="D443" i="7"/>
  <c r="D442" i="7"/>
  <c r="D441" i="7"/>
  <c r="D440" i="7"/>
  <c r="D439" i="7"/>
  <c r="D438" i="7"/>
  <c r="D437" i="7"/>
  <c r="D436" i="7"/>
  <c r="D435" i="7"/>
  <c r="D434" i="7"/>
  <c r="D433" i="7"/>
  <c r="D432" i="7"/>
  <c r="D431" i="7"/>
  <c r="D430" i="7"/>
  <c r="D429" i="7"/>
  <c r="D428" i="7"/>
  <c r="D427" i="7"/>
  <c r="D426" i="7"/>
  <c r="D425" i="7"/>
  <c r="D424" i="7"/>
  <c r="D423" i="7"/>
  <c r="D421" i="7"/>
  <c r="D420" i="7"/>
  <c r="D419" i="7"/>
  <c r="D418" i="7"/>
  <c r="D417" i="7"/>
  <c r="D416" i="7"/>
  <c r="D415" i="7"/>
  <c r="D414" i="7"/>
  <c r="D413" i="7"/>
  <c r="D412" i="7"/>
  <c r="D411" i="7"/>
  <c r="D410" i="7"/>
  <c r="D409" i="7"/>
  <c r="D408" i="7"/>
  <c r="D407" i="7"/>
  <c r="D406" i="7"/>
  <c r="D405" i="7"/>
  <c r="D404" i="7"/>
  <c r="D403" i="7"/>
  <c r="D402" i="7"/>
  <c r="D401" i="7"/>
  <c r="D400" i="7"/>
  <c r="D399" i="7"/>
  <c r="D398" i="7"/>
  <c r="D397" i="7"/>
  <c r="D396" i="7"/>
  <c r="D395" i="7"/>
  <c r="D394" i="7"/>
  <c r="D393" i="7"/>
  <c r="D392" i="7"/>
  <c r="D391" i="7"/>
  <c r="D390" i="7"/>
  <c r="D389" i="7"/>
  <c r="D388" i="7"/>
  <c r="D387" i="7"/>
  <c r="D384" i="7"/>
  <c r="D382" i="7"/>
  <c r="D380" i="7"/>
  <c r="D379" i="7"/>
  <c r="D378" i="7"/>
  <c r="D377" i="7"/>
  <c r="D375" i="7"/>
  <c r="D374" i="7"/>
  <c r="D372" i="7"/>
  <c r="D370" i="7"/>
  <c r="D368" i="7"/>
  <c r="D366" i="7"/>
  <c r="D365" i="7"/>
  <c r="D363" i="7"/>
  <c r="D361" i="7"/>
  <c r="D359" i="7"/>
  <c r="D357" i="7"/>
  <c r="D355" i="7"/>
  <c r="D354" i="7"/>
  <c r="D352" i="7"/>
  <c r="D351" i="7"/>
  <c r="D350" i="7"/>
  <c r="D348" i="7"/>
  <c r="D347" i="7"/>
  <c r="D346" i="7"/>
  <c r="D344" i="7"/>
  <c r="D343" i="7"/>
  <c r="D341" i="7"/>
  <c r="D339" i="7"/>
  <c r="D337" i="7"/>
  <c r="D335" i="7"/>
  <c r="D333" i="7"/>
  <c r="D332" i="7"/>
  <c r="D331" i="7"/>
  <c r="D330" i="7"/>
  <c r="D328" i="7"/>
  <c r="D326" i="7"/>
  <c r="D325" i="7"/>
  <c r="D324" i="7"/>
  <c r="D322" i="7"/>
  <c r="D321" i="7"/>
  <c r="D320" i="7"/>
  <c r="D318" i="7"/>
  <c r="D316" i="7"/>
  <c r="D314" i="7"/>
  <c r="D313" i="7"/>
  <c r="D311" i="7"/>
  <c r="D309" i="7"/>
  <c r="D308" i="7"/>
  <c r="D307" i="7"/>
  <c r="D305" i="7"/>
  <c r="D303" i="7"/>
  <c r="D301" i="7"/>
  <c r="D299" i="7"/>
  <c r="D298" i="7"/>
  <c r="D297" i="7"/>
  <c r="D295" i="7"/>
  <c r="D293" i="7"/>
  <c r="D291" i="7"/>
  <c r="D289" i="7"/>
  <c r="D288" i="7"/>
  <c r="D287" i="7"/>
  <c r="D286" i="7"/>
  <c r="D285" i="7"/>
  <c r="D284" i="7"/>
  <c r="D283" i="7"/>
  <c r="D281" i="7"/>
  <c r="D279" i="7"/>
  <c r="D277" i="7"/>
  <c r="D275" i="7"/>
  <c r="D274" i="7"/>
  <c r="D272" i="7"/>
  <c r="D270" i="7"/>
  <c r="D269" i="7"/>
  <c r="D267" i="7"/>
  <c r="D266" i="7"/>
  <c r="D265" i="7"/>
  <c r="D264" i="7"/>
  <c r="D263" i="7"/>
  <c r="D262" i="7"/>
  <c r="D260" i="7"/>
  <c r="D259" i="7"/>
  <c r="D258" i="7"/>
  <c r="D257" i="7"/>
  <c r="D256" i="7"/>
  <c r="D255" i="7"/>
  <c r="D254" i="7"/>
  <c r="D253" i="7"/>
  <c r="D251" i="7"/>
  <c r="D249" i="7"/>
  <c r="D248" i="7"/>
  <c r="D247" i="7"/>
  <c r="D245" i="7"/>
  <c r="D243" i="7"/>
  <c r="D242" i="7"/>
  <c r="D240" i="7"/>
  <c r="D239" i="7"/>
  <c r="D237" i="7"/>
  <c r="D236" i="7"/>
  <c r="D235" i="7"/>
  <c r="D233" i="7"/>
  <c r="D232" i="7"/>
  <c r="D230" i="7"/>
  <c r="D229" i="7"/>
  <c r="D228" i="7"/>
  <c r="D227" i="7"/>
  <c r="D226" i="7"/>
  <c r="D225" i="7"/>
  <c r="D224" i="7"/>
  <c r="D223" i="7"/>
  <c r="D222" i="7"/>
  <c r="D221" i="7"/>
  <c r="D219" i="7"/>
  <c r="D218" i="7"/>
  <c r="D217" i="7"/>
  <c r="D215" i="7"/>
  <c r="D214" i="7"/>
  <c r="D213" i="7"/>
  <c r="D212" i="7"/>
  <c r="D211" i="7"/>
  <c r="D210" i="7"/>
  <c r="D209" i="7"/>
  <c r="D208" i="7"/>
  <c r="D207" i="7"/>
  <c r="D206" i="7"/>
  <c r="D205" i="7"/>
  <c r="D204" i="7"/>
  <c r="D203" i="7"/>
  <c r="D202" i="7"/>
  <c r="D201" i="7"/>
  <c r="D200" i="7"/>
  <c r="D199" i="7"/>
  <c r="D198" i="7"/>
  <c r="D197" i="7"/>
  <c r="D196" i="7"/>
  <c r="D195" i="7"/>
  <c r="D193" i="7"/>
  <c r="D192" i="7"/>
  <c r="D191" i="7"/>
  <c r="D190" i="7"/>
  <c r="D189" i="7"/>
  <c r="D188" i="7"/>
  <c r="D187" i="7"/>
  <c r="D186" i="7"/>
  <c r="D185" i="7"/>
  <c r="D184" i="7"/>
  <c r="D183" i="7"/>
  <c r="D182" i="7"/>
  <c r="D181" i="7"/>
  <c r="D180" i="7"/>
  <c r="D179" i="7"/>
  <c r="D178" i="7"/>
  <c r="D177" i="7"/>
  <c r="D176" i="7"/>
  <c r="D175" i="7"/>
  <c r="D174" i="7"/>
  <c r="D173" i="7"/>
  <c r="D172" i="7"/>
  <c r="D171" i="7"/>
  <c r="D170" i="7"/>
  <c r="D169" i="7"/>
  <c r="D168" i="7"/>
  <c r="D167" i="7"/>
  <c r="D166" i="7"/>
  <c r="D165" i="7"/>
  <c r="D164" i="7"/>
  <c r="D163" i="7"/>
  <c r="D162" i="7"/>
  <c r="D161" i="7"/>
  <c r="D160" i="7"/>
  <c r="D159" i="7"/>
  <c r="D158" i="7"/>
  <c r="D157" i="7"/>
  <c r="D156" i="7"/>
  <c r="D155" i="7"/>
  <c r="D154" i="7"/>
  <c r="D153" i="7"/>
  <c r="D152" i="7"/>
  <c r="D151" i="7"/>
  <c r="D150" i="7"/>
  <c r="D149" i="7"/>
  <c r="D147" i="7"/>
  <c r="D146" i="7"/>
  <c r="D145" i="7"/>
  <c r="D144" i="7"/>
  <c r="D143" i="7"/>
  <c r="D142" i="7"/>
  <c r="D141" i="7"/>
  <c r="D140" i="7"/>
  <c r="D139" i="7"/>
  <c r="D138" i="7"/>
  <c r="D137" i="7"/>
  <c r="D136" i="7"/>
  <c r="D135" i="7"/>
  <c r="D133" i="7"/>
  <c r="D132" i="7"/>
  <c r="D131" i="7"/>
  <c r="D130" i="7"/>
  <c r="D129" i="7"/>
  <c r="D128" i="7"/>
  <c r="D127" i="7"/>
  <c r="D126" i="7"/>
  <c r="D125" i="7"/>
  <c r="D124" i="7"/>
  <c r="D123" i="7"/>
  <c r="D122" i="7"/>
  <c r="D121" i="7"/>
  <c r="D120" i="7"/>
  <c r="D119" i="7"/>
  <c r="D118" i="7"/>
  <c r="D117" i="7"/>
  <c r="D116" i="7"/>
  <c r="D115" i="7"/>
  <c r="D113" i="7"/>
  <c r="D112" i="7"/>
  <c r="D111" i="7"/>
  <c r="D110" i="7"/>
  <c r="D109" i="7"/>
  <c r="D108" i="7"/>
  <c r="D107" i="7"/>
  <c r="D106" i="7"/>
  <c r="D105" i="7"/>
  <c r="D104" i="7"/>
  <c r="D103" i="7"/>
  <c r="D102" i="7"/>
  <c r="D101" i="7"/>
  <c r="D100" i="7"/>
  <c r="D99" i="7"/>
  <c r="D98" i="7"/>
  <c r="D97" i="7"/>
  <c r="D96" i="7"/>
  <c r="D95" i="7"/>
  <c r="D94" i="7"/>
  <c r="D93" i="7"/>
  <c r="D92" i="7"/>
  <c r="D91" i="7"/>
  <c r="D90" i="7"/>
  <c r="D89" i="7"/>
  <c r="D88" i="7"/>
  <c r="D87" i="7"/>
  <c r="D86" i="7"/>
  <c r="D85" i="7"/>
  <c r="D84" i="7"/>
  <c r="D83" i="7"/>
  <c r="D82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E810" i="7"/>
  <c r="F810" i="7"/>
  <c r="G810" i="7"/>
  <c r="H810" i="7"/>
  <c r="I810" i="7"/>
  <c r="J810" i="7"/>
  <c r="K810" i="7"/>
  <c r="L810" i="7"/>
  <c r="M810" i="7"/>
  <c r="N810" i="7"/>
  <c r="O810" i="7"/>
  <c r="P810" i="7"/>
  <c r="Q810" i="7"/>
  <c r="R810" i="7"/>
  <c r="S810" i="7"/>
  <c r="T810" i="7"/>
  <c r="U810" i="7"/>
  <c r="V810" i="7"/>
  <c r="W810" i="7"/>
  <c r="X810" i="7"/>
  <c r="Y810" i="7"/>
  <c r="Z810" i="7"/>
  <c r="AA810" i="7"/>
  <c r="AB810" i="7"/>
  <c r="AC810" i="7"/>
  <c r="AD810" i="7"/>
  <c r="AE810" i="7"/>
  <c r="E825" i="7"/>
  <c r="F825" i="7"/>
  <c r="G825" i="7"/>
  <c r="H825" i="7"/>
  <c r="I825" i="7"/>
  <c r="J825" i="7"/>
  <c r="K825" i="7"/>
  <c r="L825" i="7"/>
  <c r="M825" i="7"/>
  <c r="N825" i="7"/>
  <c r="O825" i="7"/>
  <c r="P825" i="7"/>
  <c r="Q825" i="7"/>
  <c r="R825" i="7"/>
  <c r="S825" i="7"/>
  <c r="T825" i="7"/>
  <c r="U825" i="7"/>
  <c r="V825" i="7"/>
  <c r="W825" i="7"/>
  <c r="X825" i="7"/>
  <c r="Y825" i="7"/>
  <c r="Z825" i="7"/>
  <c r="AA825" i="7"/>
  <c r="AB825" i="7"/>
  <c r="AC825" i="7"/>
  <c r="AD825" i="7"/>
  <c r="AE825" i="7"/>
  <c r="E853" i="7"/>
  <c r="F853" i="7"/>
  <c r="G853" i="7"/>
  <c r="H853" i="7"/>
  <c r="I853" i="7"/>
  <c r="J853" i="7"/>
  <c r="K853" i="7"/>
  <c r="L853" i="7"/>
  <c r="M853" i="7"/>
  <c r="N853" i="7"/>
  <c r="O853" i="7"/>
  <c r="P853" i="7"/>
  <c r="Q853" i="7"/>
  <c r="R853" i="7"/>
  <c r="S853" i="7"/>
  <c r="T853" i="7"/>
  <c r="U853" i="7"/>
  <c r="V853" i="7"/>
  <c r="W853" i="7"/>
  <c r="X853" i="7"/>
  <c r="Y853" i="7"/>
  <c r="Z853" i="7"/>
  <c r="AA853" i="7"/>
  <c r="AB853" i="7"/>
  <c r="AC853" i="7"/>
  <c r="AD853" i="7"/>
  <c r="AE853" i="7"/>
  <c r="E865" i="7"/>
  <c r="F865" i="7"/>
  <c r="G865" i="7"/>
  <c r="H865" i="7"/>
  <c r="I865" i="7"/>
  <c r="J865" i="7"/>
  <c r="K865" i="7"/>
  <c r="L865" i="7"/>
  <c r="M865" i="7"/>
  <c r="N865" i="7"/>
  <c r="O865" i="7"/>
  <c r="P865" i="7"/>
  <c r="Q865" i="7"/>
  <c r="R865" i="7"/>
  <c r="S865" i="7"/>
  <c r="T865" i="7"/>
  <c r="U865" i="7"/>
  <c r="V865" i="7"/>
  <c r="W865" i="7"/>
  <c r="X865" i="7"/>
  <c r="Y865" i="7"/>
  <c r="Z865" i="7"/>
  <c r="AA865" i="7"/>
  <c r="AB865" i="7"/>
  <c r="AC865" i="7"/>
  <c r="AD865" i="7"/>
  <c r="AE865" i="7"/>
  <c r="E868" i="7"/>
  <c r="F868" i="7"/>
  <c r="G868" i="7"/>
  <c r="H868" i="7"/>
  <c r="I868" i="7"/>
  <c r="J868" i="7"/>
  <c r="K868" i="7"/>
  <c r="L868" i="7"/>
  <c r="M868" i="7"/>
  <c r="N868" i="7"/>
  <c r="O868" i="7"/>
  <c r="P868" i="7"/>
  <c r="Q868" i="7"/>
  <c r="R868" i="7"/>
  <c r="S868" i="7"/>
  <c r="T868" i="7"/>
  <c r="U868" i="7"/>
  <c r="V868" i="7"/>
  <c r="W868" i="7"/>
  <c r="X868" i="7"/>
  <c r="Y868" i="7"/>
  <c r="Z868" i="7"/>
  <c r="AA868" i="7"/>
  <c r="AB868" i="7"/>
  <c r="AC868" i="7"/>
  <c r="AD868" i="7"/>
  <c r="AE868" i="7"/>
  <c r="E877" i="7"/>
  <c r="F877" i="7"/>
  <c r="G877" i="7"/>
  <c r="H877" i="7"/>
  <c r="I877" i="7"/>
  <c r="J877" i="7"/>
  <c r="K877" i="7"/>
  <c r="L877" i="7"/>
  <c r="M877" i="7"/>
  <c r="N877" i="7"/>
  <c r="O877" i="7"/>
  <c r="P877" i="7"/>
  <c r="Q877" i="7"/>
  <c r="R877" i="7"/>
  <c r="S877" i="7"/>
  <c r="T877" i="7"/>
  <c r="U877" i="7"/>
  <c r="V877" i="7"/>
  <c r="W877" i="7"/>
  <c r="X877" i="7"/>
  <c r="Y877" i="7"/>
  <c r="Z877" i="7"/>
  <c r="AA877" i="7"/>
  <c r="AB877" i="7"/>
  <c r="AC877" i="7"/>
  <c r="AD877" i="7"/>
  <c r="AE877" i="7"/>
  <c r="E881" i="7"/>
  <c r="F881" i="7"/>
  <c r="G881" i="7"/>
  <c r="H881" i="7"/>
  <c r="I881" i="7"/>
  <c r="J881" i="7"/>
  <c r="K881" i="7"/>
  <c r="L881" i="7"/>
  <c r="M881" i="7"/>
  <c r="N881" i="7"/>
  <c r="O881" i="7"/>
  <c r="P881" i="7"/>
  <c r="Q881" i="7"/>
  <c r="R881" i="7"/>
  <c r="S881" i="7"/>
  <c r="T881" i="7"/>
  <c r="U881" i="7"/>
  <c r="V881" i="7"/>
  <c r="W881" i="7"/>
  <c r="X881" i="7"/>
  <c r="Y881" i="7"/>
  <c r="Z881" i="7"/>
  <c r="AA881" i="7"/>
  <c r="AB881" i="7"/>
  <c r="AC881" i="7"/>
  <c r="AD881" i="7"/>
  <c r="AE881" i="7"/>
  <c r="E884" i="7"/>
  <c r="F884" i="7"/>
  <c r="G884" i="7"/>
  <c r="H884" i="7"/>
  <c r="I884" i="7"/>
  <c r="J884" i="7"/>
  <c r="K884" i="7"/>
  <c r="L884" i="7"/>
  <c r="M884" i="7"/>
  <c r="N884" i="7"/>
  <c r="O884" i="7"/>
  <c r="P884" i="7"/>
  <c r="Q884" i="7"/>
  <c r="R884" i="7"/>
  <c r="S884" i="7"/>
  <c r="T884" i="7"/>
  <c r="U884" i="7"/>
  <c r="V884" i="7"/>
  <c r="W884" i="7"/>
  <c r="X884" i="7"/>
  <c r="Y884" i="7"/>
  <c r="Z884" i="7"/>
  <c r="AA884" i="7"/>
  <c r="AB884" i="7"/>
  <c r="AC884" i="7"/>
  <c r="AD884" i="7"/>
  <c r="AE884" i="7"/>
  <c r="E887" i="7"/>
  <c r="F887" i="7"/>
  <c r="G887" i="7"/>
  <c r="H887" i="7"/>
  <c r="I887" i="7"/>
  <c r="J887" i="7"/>
  <c r="K887" i="7"/>
  <c r="L887" i="7"/>
  <c r="M887" i="7"/>
  <c r="N887" i="7"/>
  <c r="O887" i="7"/>
  <c r="P887" i="7"/>
  <c r="Q887" i="7"/>
  <c r="R887" i="7"/>
  <c r="S887" i="7"/>
  <c r="T887" i="7"/>
  <c r="U887" i="7"/>
  <c r="V887" i="7"/>
  <c r="W887" i="7"/>
  <c r="X887" i="7"/>
  <c r="Y887" i="7"/>
  <c r="Z887" i="7"/>
  <c r="AA887" i="7"/>
  <c r="AB887" i="7"/>
  <c r="AD887" i="7"/>
  <c r="AE887" i="7"/>
  <c r="E889" i="7"/>
  <c r="F889" i="7"/>
  <c r="G889" i="7"/>
  <c r="H889" i="7"/>
  <c r="I889" i="7"/>
  <c r="J889" i="7"/>
  <c r="K889" i="7"/>
  <c r="L889" i="7"/>
  <c r="M889" i="7"/>
  <c r="N889" i="7"/>
  <c r="O889" i="7"/>
  <c r="P889" i="7"/>
  <c r="Q889" i="7"/>
  <c r="R889" i="7"/>
  <c r="S889" i="7"/>
  <c r="T889" i="7"/>
  <c r="U889" i="7"/>
  <c r="V889" i="7"/>
  <c r="W889" i="7"/>
  <c r="X889" i="7"/>
  <c r="Y889" i="7"/>
  <c r="Z889" i="7"/>
  <c r="AA889" i="7"/>
  <c r="AB889" i="7"/>
  <c r="AC889" i="7"/>
  <c r="AD889" i="7"/>
  <c r="AE889" i="7"/>
  <c r="E891" i="7"/>
  <c r="F891" i="7"/>
  <c r="G891" i="7"/>
  <c r="H891" i="7"/>
  <c r="I891" i="7"/>
  <c r="J891" i="7"/>
  <c r="K891" i="7"/>
  <c r="L891" i="7"/>
  <c r="M891" i="7"/>
  <c r="N891" i="7"/>
  <c r="O891" i="7"/>
  <c r="P891" i="7"/>
  <c r="Q891" i="7"/>
  <c r="R891" i="7"/>
  <c r="S891" i="7"/>
  <c r="T891" i="7"/>
  <c r="U891" i="7"/>
  <c r="V891" i="7"/>
  <c r="W891" i="7"/>
  <c r="X891" i="7"/>
  <c r="Y891" i="7"/>
  <c r="Z891" i="7"/>
  <c r="AA891" i="7"/>
  <c r="AB891" i="7"/>
  <c r="AC891" i="7"/>
  <c r="AD891" i="7"/>
  <c r="AE891" i="7"/>
  <c r="E894" i="7"/>
  <c r="F894" i="7"/>
  <c r="G894" i="7"/>
  <c r="H894" i="7"/>
  <c r="I894" i="7"/>
  <c r="J894" i="7"/>
  <c r="K894" i="7"/>
  <c r="L894" i="7"/>
  <c r="M894" i="7"/>
  <c r="N894" i="7"/>
  <c r="O894" i="7"/>
  <c r="P894" i="7"/>
  <c r="Q894" i="7"/>
  <c r="R894" i="7"/>
  <c r="S894" i="7"/>
  <c r="T894" i="7"/>
  <c r="U894" i="7"/>
  <c r="V894" i="7"/>
  <c r="W894" i="7"/>
  <c r="X894" i="7"/>
  <c r="Y894" i="7"/>
  <c r="Z894" i="7"/>
  <c r="AA894" i="7"/>
  <c r="AB894" i="7"/>
  <c r="AC894" i="7"/>
  <c r="AD894" i="7"/>
  <c r="AE894" i="7"/>
  <c r="E896" i="7"/>
  <c r="F896" i="7"/>
  <c r="G896" i="7"/>
  <c r="H896" i="7"/>
  <c r="I896" i="7"/>
  <c r="J896" i="7"/>
  <c r="K896" i="7"/>
  <c r="L896" i="7"/>
  <c r="M896" i="7"/>
  <c r="N896" i="7"/>
  <c r="O896" i="7"/>
  <c r="P896" i="7"/>
  <c r="Q896" i="7"/>
  <c r="R896" i="7"/>
  <c r="S896" i="7"/>
  <c r="T896" i="7"/>
  <c r="U896" i="7"/>
  <c r="V896" i="7"/>
  <c r="W896" i="7"/>
  <c r="X896" i="7"/>
  <c r="Y896" i="7"/>
  <c r="Z896" i="7"/>
  <c r="AA896" i="7"/>
  <c r="AB896" i="7"/>
  <c r="AC896" i="7"/>
  <c r="AD896" i="7"/>
  <c r="AE896" i="7"/>
  <c r="E898" i="7"/>
  <c r="F898" i="7"/>
  <c r="G898" i="7"/>
  <c r="H898" i="7"/>
  <c r="I898" i="7"/>
  <c r="J898" i="7"/>
  <c r="K898" i="7"/>
  <c r="L898" i="7"/>
  <c r="M898" i="7"/>
  <c r="N898" i="7"/>
  <c r="O898" i="7"/>
  <c r="P898" i="7"/>
  <c r="Q898" i="7"/>
  <c r="R898" i="7"/>
  <c r="S898" i="7"/>
  <c r="T898" i="7"/>
  <c r="U898" i="7"/>
  <c r="V898" i="7"/>
  <c r="W898" i="7"/>
  <c r="X898" i="7"/>
  <c r="Y898" i="7"/>
  <c r="Z898" i="7"/>
  <c r="AA898" i="7"/>
  <c r="AB898" i="7"/>
  <c r="AC898" i="7"/>
  <c r="AD898" i="7"/>
  <c r="AE898" i="7"/>
  <c r="E906" i="7"/>
  <c r="F906" i="7"/>
  <c r="G906" i="7"/>
  <c r="H906" i="7"/>
  <c r="I906" i="7"/>
  <c r="J906" i="7"/>
  <c r="K906" i="7"/>
  <c r="L906" i="7"/>
  <c r="M906" i="7"/>
  <c r="N906" i="7"/>
  <c r="O906" i="7"/>
  <c r="P906" i="7"/>
  <c r="Q906" i="7"/>
  <c r="R906" i="7"/>
  <c r="S906" i="7"/>
  <c r="T906" i="7"/>
  <c r="U906" i="7"/>
  <c r="V906" i="7"/>
  <c r="W906" i="7"/>
  <c r="X906" i="7"/>
  <c r="Y906" i="7"/>
  <c r="Z906" i="7"/>
  <c r="AA906" i="7"/>
  <c r="AB906" i="7"/>
  <c r="AC906" i="7"/>
  <c r="AD906" i="7"/>
  <c r="AE906" i="7"/>
  <c r="E909" i="7"/>
  <c r="F909" i="7"/>
  <c r="G909" i="7"/>
  <c r="H909" i="7"/>
  <c r="I909" i="7"/>
  <c r="J909" i="7"/>
  <c r="K909" i="7"/>
  <c r="L909" i="7"/>
  <c r="M909" i="7"/>
  <c r="N909" i="7"/>
  <c r="O909" i="7"/>
  <c r="P909" i="7"/>
  <c r="Q909" i="7"/>
  <c r="R909" i="7"/>
  <c r="S909" i="7"/>
  <c r="T909" i="7"/>
  <c r="U909" i="7"/>
  <c r="V909" i="7"/>
  <c r="W909" i="7"/>
  <c r="X909" i="7"/>
  <c r="Y909" i="7"/>
  <c r="Z909" i="7"/>
  <c r="AA909" i="7"/>
  <c r="AB909" i="7"/>
  <c r="AC909" i="7"/>
  <c r="AD909" i="7"/>
  <c r="AE909" i="7"/>
  <c r="E911" i="7"/>
  <c r="F911" i="7"/>
  <c r="G911" i="7"/>
  <c r="H911" i="7"/>
  <c r="I911" i="7"/>
  <c r="J911" i="7"/>
  <c r="K911" i="7"/>
  <c r="L911" i="7"/>
  <c r="M911" i="7"/>
  <c r="N911" i="7"/>
  <c r="O911" i="7"/>
  <c r="P911" i="7"/>
  <c r="Q911" i="7"/>
  <c r="R911" i="7"/>
  <c r="S911" i="7"/>
  <c r="T911" i="7"/>
  <c r="U911" i="7"/>
  <c r="V911" i="7"/>
  <c r="W911" i="7"/>
  <c r="X911" i="7"/>
  <c r="Y911" i="7"/>
  <c r="Z911" i="7"/>
  <c r="AA911" i="7"/>
  <c r="AB911" i="7"/>
  <c r="AC911" i="7"/>
  <c r="AD911" i="7"/>
  <c r="AE911" i="7"/>
  <c r="E913" i="7"/>
  <c r="F913" i="7"/>
  <c r="G913" i="7"/>
  <c r="H913" i="7"/>
  <c r="I913" i="7"/>
  <c r="J913" i="7"/>
  <c r="K913" i="7"/>
  <c r="L913" i="7"/>
  <c r="M913" i="7"/>
  <c r="N913" i="7"/>
  <c r="O913" i="7"/>
  <c r="P913" i="7"/>
  <c r="Q913" i="7"/>
  <c r="R913" i="7"/>
  <c r="S913" i="7"/>
  <c r="T913" i="7"/>
  <c r="U913" i="7"/>
  <c r="V913" i="7"/>
  <c r="W913" i="7"/>
  <c r="X913" i="7"/>
  <c r="Y913" i="7"/>
  <c r="Z913" i="7"/>
  <c r="AA913" i="7"/>
  <c r="AB913" i="7"/>
  <c r="AC913" i="7"/>
  <c r="AD913" i="7"/>
  <c r="AE913" i="7"/>
  <c r="E915" i="7"/>
  <c r="F915" i="7"/>
  <c r="G915" i="7"/>
  <c r="H915" i="7"/>
  <c r="I915" i="7"/>
  <c r="J915" i="7"/>
  <c r="K915" i="7"/>
  <c r="L915" i="7"/>
  <c r="M915" i="7"/>
  <c r="N915" i="7"/>
  <c r="O915" i="7"/>
  <c r="P915" i="7"/>
  <c r="Q915" i="7"/>
  <c r="R915" i="7"/>
  <c r="S915" i="7"/>
  <c r="T915" i="7"/>
  <c r="U915" i="7"/>
  <c r="V915" i="7"/>
  <c r="W915" i="7"/>
  <c r="X915" i="7"/>
  <c r="Y915" i="7"/>
  <c r="Z915" i="7"/>
  <c r="AA915" i="7"/>
  <c r="AB915" i="7"/>
  <c r="AC915" i="7"/>
  <c r="AD915" i="7"/>
  <c r="AE915" i="7"/>
  <c r="E917" i="7"/>
  <c r="F917" i="7"/>
  <c r="G917" i="7"/>
  <c r="H917" i="7"/>
  <c r="I917" i="7"/>
  <c r="J917" i="7"/>
  <c r="K917" i="7"/>
  <c r="L917" i="7"/>
  <c r="M917" i="7"/>
  <c r="N917" i="7"/>
  <c r="O917" i="7"/>
  <c r="P917" i="7"/>
  <c r="Q917" i="7"/>
  <c r="R917" i="7"/>
  <c r="S917" i="7"/>
  <c r="T917" i="7"/>
  <c r="U917" i="7"/>
  <c r="V917" i="7"/>
  <c r="W917" i="7"/>
  <c r="X917" i="7"/>
  <c r="Y917" i="7"/>
  <c r="Z917" i="7"/>
  <c r="AA917" i="7"/>
  <c r="AB917" i="7"/>
  <c r="AC917" i="7"/>
  <c r="AD917" i="7"/>
  <c r="AE917" i="7"/>
  <c r="E920" i="7"/>
  <c r="F920" i="7"/>
  <c r="G920" i="7"/>
  <c r="H920" i="7"/>
  <c r="I920" i="7"/>
  <c r="J920" i="7"/>
  <c r="K920" i="7"/>
  <c r="L920" i="7"/>
  <c r="M920" i="7"/>
  <c r="N920" i="7"/>
  <c r="O920" i="7"/>
  <c r="P920" i="7"/>
  <c r="Q920" i="7"/>
  <c r="R920" i="7"/>
  <c r="S920" i="7"/>
  <c r="T920" i="7"/>
  <c r="U920" i="7"/>
  <c r="V920" i="7"/>
  <c r="W920" i="7"/>
  <c r="X920" i="7"/>
  <c r="Y920" i="7"/>
  <c r="Z920" i="7"/>
  <c r="AA920" i="7"/>
  <c r="AB920" i="7"/>
  <c r="AC920" i="7"/>
  <c r="AD920" i="7"/>
  <c r="AE920" i="7"/>
  <c r="E922" i="7"/>
  <c r="F922" i="7"/>
  <c r="G922" i="7"/>
  <c r="H922" i="7"/>
  <c r="I922" i="7"/>
  <c r="J922" i="7"/>
  <c r="K922" i="7"/>
  <c r="L922" i="7"/>
  <c r="M922" i="7"/>
  <c r="N922" i="7"/>
  <c r="O922" i="7"/>
  <c r="P922" i="7"/>
  <c r="Q922" i="7"/>
  <c r="R922" i="7"/>
  <c r="S922" i="7"/>
  <c r="T922" i="7"/>
  <c r="U922" i="7"/>
  <c r="V922" i="7"/>
  <c r="W922" i="7"/>
  <c r="X922" i="7"/>
  <c r="Y922" i="7"/>
  <c r="Z922" i="7"/>
  <c r="AA922" i="7"/>
  <c r="AB922" i="7"/>
  <c r="AC922" i="7"/>
  <c r="AD922" i="7"/>
  <c r="AE922" i="7"/>
  <c r="D922" i="7"/>
  <c r="E924" i="7"/>
  <c r="F924" i="7"/>
  <c r="G924" i="7"/>
  <c r="H924" i="7"/>
  <c r="I924" i="7"/>
  <c r="J924" i="7"/>
  <c r="K924" i="7"/>
  <c r="L924" i="7"/>
  <c r="M924" i="7"/>
  <c r="N924" i="7"/>
  <c r="O924" i="7"/>
  <c r="P924" i="7"/>
  <c r="Q924" i="7"/>
  <c r="R924" i="7"/>
  <c r="S924" i="7"/>
  <c r="T924" i="7"/>
  <c r="U924" i="7"/>
  <c r="V924" i="7"/>
  <c r="W924" i="7"/>
  <c r="X924" i="7"/>
  <c r="Y924" i="7"/>
  <c r="Z924" i="7"/>
  <c r="AA924" i="7"/>
  <c r="AB924" i="7"/>
  <c r="AC924" i="7"/>
  <c r="AD924" i="7"/>
  <c r="AE924" i="7"/>
  <c r="E926" i="7"/>
  <c r="F926" i="7"/>
  <c r="G926" i="7"/>
  <c r="H926" i="7"/>
  <c r="I926" i="7"/>
  <c r="J926" i="7"/>
  <c r="K926" i="7"/>
  <c r="L926" i="7"/>
  <c r="M926" i="7"/>
  <c r="N926" i="7"/>
  <c r="O926" i="7"/>
  <c r="P926" i="7"/>
  <c r="Q926" i="7"/>
  <c r="R926" i="7"/>
  <c r="S926" i="7"/>
  <c r="T926" i="7"/>
  <c r="U926" i="7"/>
  <c r="V926" i="7"/>
  <c r="W926" i="7"/>
  <c r="X926" i="7"/>
  <c r="Y926" i="7"/>
  <c r="Z926" i="7"/>
  <c r="AA926" i="7"/>
  <c r="AB926" i="7"/>
  <c r="AC926" i="7"/>
  <c r="AD926" i="7"/>
  <c r="AE926" i="7"/>
  <c r="E933" i="7"/>
  <c r="F933" i="7"/>
  <c r="G933" i="7"/>
  <c r="H933" i="7"/>
  <c r="I933" i="7"/>
  <c r="J933" i="7"/>
  <c r="K933" i="7"/>
  <c r="L933" i="7"/>
  <c r="M933" i="7"/>
  <c r="N933" i="7"/>
  <c r="O933" i="7"/>
  <c r="P933" i="7"/>
  <c r="Q933" i="7"/>
  <c r="R933" i="7"/>
  <c r="S933" i="7"/>
  <c r="T933" i="7"/>
  <c r="U933" i="7"/>
  <c r="V933" i="7"/>
  <c r="W933" i="7"/>
  <c r="X933" i="7"/>
  <c r="Y933" i="7"/>
  <c r="Z933" i="7"/>
  <c r="AA933" i="7"/>
  <c r="AB933" i="7"/>
  <c r="AC933" i="7"/>
  <c r="AD933" i="7"/>
  <c r="AE933" i="7"/>
  <c r="E936" i="7"/>
  <c r="F936" i="7"/>
  <c r="G936" i="7"/>
  <c r="H936" i="7"/>
  <c r="I936" i="7"/>
  <c r="J936" i="7"/>
  <c r="K936" i="7"/>
  <c r="L936" i="7"/>
  <c r="M936" i="7"/>
  <c r="N936" i="7"/>
  <c r="O936" i="7"/>
  <c r="P936" i="7"/>
  <c r="Q936" i="7"/>
  <c r="R936" i="7"/>
  <c r="S936" i="7"/>
  <c r="T936" i="7"/>
  <c r="U936" i="7"/>
  <c r="V936" i="7"/>
  <c r="W936" i="7"/>
  <c r="X936" i="7"/>
  <c r="Y936" i="7"/>
  <c r="Z936" i="7"/>
  <c r="AA936" i="7"/>
  <c r="AB936" i="7"/>
  <c r="AC936" i="7"/>
  <c r="AD936" i="7"/>
  <c r="AE936" i="7"/>
  <c r="E940" i="7"/>
  <c r="F940" i="7"/>
  <c r="G940" i="7"/>
  <c r="H940" i="7"/>
  <c r="I940" i="7"/>
  <c r="J940" i="7"/>
  <c r="K940" i="7"/>
  <c r="L940" i="7"/>
  <c r="M940" i="7"/>
  <c r="N940" i="7"/>
  <c r="O940" i="7"/>
  <c r="P940" i="7"/>
  <c r="Q940" i="7"/>
  <c r="R940" i="7"/>
  <c r="S940" i="7"/>
  <c r="T940" i="7"/>
  <c r="U940" i="7"/>
  <c r="V940" i="7"/>
  <c r="W940" i="7"/>
  <c r="X940" i="7"/>
  <c r="Y940" i="7"/>
  <c r="Z940" i="7"/>
  <c r="AA940" i="7"/>
  <c r="AB940" i="7"/>
  <c r="AC940" i="7"/>
  <c r="AD940" i="7"/>
  <c r="AE940" i="7"/>
  <c r="E943" i="7"/>
  <c r="F943" i="7"/>
  <c r="G943" i="7"/>
  <c r="H943" i="7"/>
  <c r="I943" i="7"/>
  <c r="J943" i="7"/>
  <c r="K943" i="7"/>
  <c r="L943" i="7"/>
  <c r="M943" i="7"/>
  <c r="N943" i="7"/>
  <c r="O943" i="7"/>
  <c r="P943" i="7"/>
  <c r="Q943" i="7"/>
  <c r="R943" i="7"/>
  <c r="S943" i="7"/>
  <c r="T943" i="7"/>
  <c r="U943" i="7"/>
  <c r="V943" i="7"/>
  <c r="W943" i="7"/>
  <c r="X943" i="7"/>
  <c r="Y943" i="7"/>
  <c r="Z943" i="7"/>
  <c r="AA943" i="7"/>
  <c r="AB943" i="7"/>
  <c r="AC943" i="7"/>
  <c r="AD943" i="7"/>
  <c r="AE943" i="7"/>
  <c r="E945" i="7"/>
  <c r="F945" i="7"/>
  <c r="G945" i="7"/>
  <c r="H945" i="7"/>
  <c r="I945" i="7"/>
  <c r="J945" i="7"/>
  <c r="K945" i="7"/>
  <c r="L945" i="7"/>
  <c r="M945" i="7"/>
  <c r="N945" i="7"/>
  <c r="O945" i="7"/>
  <c r="P945" i="7"/>
  <c r="Q945" i="7"/>
  <c r="R945" i="7"/>
  <c r="S945" i="7"/>
  <c r="T945" i="7"/>
  <c r="U945" i="7"/>
  <c r="V945" i="7"/>
  <c r="W945" i="7"/>
  <c r="X945" i="7"/>
  <c r="Y945" i="7"/>
  <c r="Z945" i="7"/>
  <c r="AA945" i="7"/>
  <c r="AB945" i="7"/>
  <c r="AC945" i="7"/>
  <c r="AD945" i="7"/>
  <c r="AE945" i="7"/>
  <c r="E949" i="7"/>
  <c r="F949" i="7"/>
  <c r="G949" i="7"/>
  <c r="H949" i="7"/>
  <c r="I949" i="7"/>
  <c r="J949" i="7"/>
  <c r="K949" i="7"/>
  <c r="L949" i="7"/>
  <c r="M949" i="7"/>
  <c r="N949" i="7"/>
  <c r="O949" i="7"/>
  <c r="P949" i="7"/>
  <c r="Q949" i="7"/>
  <c r="R949" i="7"/>
  <c r="S949" i="7"/>
  <c r="T949" i="7"/>
  <c r="U949" i="7"/>
  <c r="V949" i="7"/>
  <c r="W949" i="7"/>
  <c r="X949" i="7"/>
  <c r="Y949" i="7"/>
  <c r="Z949" i="7"/>
  <c r="AA949" i="7"/>
  <c r="AB949" i="7"/>
  <c r="AC949" i="7"/>
  <c r="AD949" i="7"/>
  <c r="AE949" i="7"/>
  <c r="E951" i="7"/>
  <c r="F951" i="7"/>
  <c r="G951" i="7"/>
  <c r="H951" i="7"/>
  <c r="I951" i="7"/>
  <c r="J951" i="7"/>
  <c r="K951" i="7"/>
  <c r="L951" i="7"/>
  <c r="M951" i="7"/>
  <c r="N951" i="7"/>
  <c r="O951" i="7"/>
  <c r="P951" i="7"/>
  <c r="Q951" i="7"/>
  <c r="R951" i="7"/>
  <c r="S951" i="7"/>
  <c r="T951" i="7"/>
  <c r="U951" i="7"/>
  <c r="V951" i="7"/>
  <c r="W951" i="7"/>
  <c r="X951" i="7"/>
  <c r="Y951" i="7"/>
  <c r="Z951" i="7"/>
  <c r="AA951" i="7"/>
  <c r="AB951" i="7"/>
  <c r="AC951" i="7"/>
  <c r="AD951" i="7"/>
  <c r="AE951" i="7"/>
  <c r="D951" i="7"/>
  <c r="E953" i="7"/>
  <c r="F953" i="7"/>
  <c r="G953" i="7"/>
  <c r="H953" i="7"/>
  <c r="I953" i="7"/>
  <c r="J953" i="7"/>
  <c r="K953" i="7"/>
  <c r="L953" i="7"/>
  <c r="M953" i="7"/>
  <c r="N953" i="7"/>
  <c r="O953" i="7"/>
  <c r="P953" i="7"/>
  <c r="Q953" i="7"/>
  <c r="R953" i="7"/>
  <c r="S953" i="7"/>
  <c r="T953" i="7"/>
  <c r="U953" i="7"/>
  <c r="V953" i="7"/>
  <c r="W953" i="7"/>
  <c r="X953" i="7"/>
  <c r="Y953" i="7"/>
  <c r="Z953" i="7"/>
  <c r="AA953" i="7"/>
  <c r="AB953" i="7"/>
  <c r="AC953" i="7"/>
  <c r="AD953" i="7"/>
  <c r="AE953" i="7"/>
  <c r="E955" i="7"/>
  <c r="F955" i="7"/>
  <c r="G955" i="7"/>
  <c r="H955" i="7"/>
  <c r="I955" i="7"/>
  <c r="J955" i="7"/>
  <c r="K955" i="7"/>
  <c r="L955" i="7"/>
  <c r="M955" i="7"/>
  <c r="N955" i="7"/>
  <c r="O955" i="7"/>
  <c r="P955" i="7"/>
  <c r="Q955" i="7"/>
  <c r="R955" i="7"/>
  <c r="S955" i="7"/>
  <c r="T955" i="7"/>
  <c r="U955" i="7"/>
  <c r="V955" i="7"/>
  <c r="W955" i="7"/>
  <c r="X955" i="7"/>
  <c r="Y955" i="7"/>
  <c r="Z955" i="7"/>
  <c r="AA955" i="7"/>
  <c r="AB955" i="7"/>
  <c r="AC955" i="7"/>
  <c r="AD955" i="7"/>
  <c r="AE955" i="7"/>
  <c r="E957" i="7"/>
  <c r="F957" i="7"/>
  <c r="G957" i="7"/>
  <c r="H957" i="7"/>
  <c r="I957" i="7"/>
  <c r="J957" i="7"/>
  <c r="K957" i="7"/>
  <c r="L957" i="7"/>
  <c r="M957" i="7"/>
  <c r="N957" i="7"/>
  <c r="O957" i="7"/>
  <c r="P957" i="7"/>
  <c r="Q957" i="7"/>
  <c r="R957" i="7"/>
  <c r="S957" i="7"/>
  <c r="T957" i="7"/>
  <c r="U957" i="7"/>
  <c r="V957" i="7"/>
  <c r="W957" i="7"/>
  <c r="X957" i="7"/>
  <c r="Y957" i="7"/>
  <c r="Z957" i="7"/>
  <c r="AA957" i="7"/>
  <c r="AB957" i="7"/>
  <c r="AC957" i="7"/>
  <c r="AD957" i="7"/>
  <c r="AE957" i="7"/>
  <c r="E959" i="7"/>
  <c r="F959" i="7"/>
  <c r="G959" i="7"/>
  <c r="H959" i="7"/>
  <c r="I959" i="7"/>
  <c r="J959" i="7"/>
  <c r="K959" i="7"/>
  <c r="L959" i="7"/>
  <c r="M959" i="7"/>
  <c r="N959" i="7"/>
  <c r="O959" i="7"/>
  <c r="P959" i="7"/>
  <c r="Q959" i="7"/>
  <c r="R959" i="7"/>
  <c r="S959" i="7"/>
  <c r="T959" i="7"/>
  <c r="U959" i="7"/>
  <c r="V959" i="7"/>
  <c r="W959" i="7"/>
  <c r="X959" i="7"/>
  <c r="Y959" i="7"/>
  <c r="Z959" i="7"/>
  <c r="AA959" i="7"/>
  <c r="AB959" i="7"/>
  <c r="AC959" i="7"/>
  <c r="AD959" i="7"/>
  <c r="AE959" i="7"/>
  <c r="E961" i="7"/>
  <c r="F961" i="7"/>
  <c r="G961" i="7"/>
  <c r="H961" i="7"/>
  <c r="I961" i="7"/>
  <c r="J961" i="7"/>
  <c r="K961" i="7"/>
  <c r="L961" i="7"/>
  <c r="M961" i="7"/>
  <c r="N961" i="7"/>
  <c r="O961" i="7"/>
  <c r="P961" i="7"/>
  <c r="Q961" i="7"/>
  <c r="R961" i="7"/>
  <c r="S961" i="7"/>
  <c r="T961" i="7"/>
  <c r="U961" i="7"/>
  <c r="V961" i="7"/>
  <c r="W961" i="7"/>
  <c r="X961" i="7"/>
  <c r="Y961" i="7"/>
  <c r="Z961" i="7"/>
  <c r="AA961" i="7"/>
  <c r="AB961" i="7"/>
  <c r="AC961" i="7"/>
  <c r="AD961" i="7"/>
  <c r="AE961" i="7"/>
  <c r="E965" i="7"/>
  <c r="F965" i="7"/>
  <c r="G965" i="7"/>
  <c r="H965" i="7"/>
  <c r="I965" i="7"/>
  <c r="J965" i="7"/>
  <c r="K965" i="7"/>
  <c r="L965" i="7"/>
  <c r="M965" i="7"/>
  <c r="N965" i="7"/>
  <c r="O965" i="7"/>
  <c r="P965" i="7"/>
  <c r="Q965" i="7"/>
  <c r="R965" i="7"/>
  <c r="S965" i="7"/>
  <c r="T965" i="7"/>
  <c r="U965" i="7"/>
  <c r="V965" i="7"/>
  <c r="W965" i="7"/>
  <c r="X965" i="7"/>
  <c r="Y965" i="7"/>
  <c r="Z965" i="7"/>
  <c r="AA965" i="7"/>
  <c r="AB965" i="7"/>
  <c r="AC965" i="7"/>
  <c r="AD965" i="7"/>
  <c r="AE965" i="7"/>
  <c r="E967" i="7"/>
  <c r="F967" i="7"/>
  <c r="G967" i="7"/>
  <c r="H967" i="7"/>
  <c r="I967" i="7"/>
  <c r="J967" i="7"/>
  <c r="K967" i="7"/>
  <c r="L967" i="7"/>
  <c r="M967" i="7"/>
  <c r="N967" i="7"/>
  <c r="O967" i="7"/>
  <c r="P967" i="7"/>
  <c r="Q967" i="7"/>
  <c r="R967" i="7"/>
  <c r="S967" i="7"/>
  <c r="T967" i="7"/>
  <c r="U967" i="7"/>
  <c r="V967" i="7"/>
  <c r="W967" i="7"/>
  <c r="X967" i="7"/>
  <c r="Y967" i="7"/>
  <c r="Z967" i="7"/>
  <c r="AA967" i="7"/>
  <c r="AB967" i="7"/>
  <c r="AC967" i="7"/>
  <c r="AD967" i="7"/>
  <c r="AE967" i="7"/>
  <c r="E969" i="7"/>
  <c r="F969" i="7"/>
  <c r="G969" i="7"/>
  <c r="H969" i="7"/>
  <c r="I969" i="7"/>
  <c r="J969" i="7"/>
  <c r="K969" i="7"/>
  <c r="L969" i="7"/>
  <c r="M969" i="7"/>
  <c r="N969" i="7"/>
  <c r="O969" i="7"/>
  <c r="P969" i="7"/>
  <c r="Q969" i="7"/>
  <c r="R969" i="7"/>
  <c r="S969" i="7"/>
  <c r="T969" i="7"/>
  <c r="U969" i="7"/>
  <c r="V969" i="7"/>
  <c r="W969" i="7"/>
  <c r="X969" i="7"/>
  <c r="Y969" i="7"/>
  <c r="Z969" i="7"/>
  <c r="AA969" i="7"/>
  <c r="AB969" i="7"/>
  <c r="AC969" i="7"/>
  <c r="AD969" i="7"/>
  <c r="AE969" i="7"/>
  <c r="E971" i="7"/>
  <c r="F971" i="7"/>
  <c r="G971" i="7"/>
  <c r="H971" i="7"/>
  <c r="I971" i="7"/>
  <c r="J971" i="7"/>
  <c r="K971" i="7"/>
  <c r="L971" i="7"/>
  <c r="M971" i="7"/>
  <c r="N971" i="7"/>
  <c r="O971" i="7"/>
  <c r="P971" i="7"/>
  <c r="Q971" i="7"/>
  <c r="R971" i="7"/>
  <c r="S971" i="7"/>
  <c r="T971" i="7"/>
  <c r="U971" i="7"/>
  <c r="V971" i="7"/>
  <c r="W971" i="7"/>
  <c r="X971" i="7"/>
  <c r="Y971" i="7"/>
  <c r="Z971" i="7"/>
  <c r="AA971" i="7"/>
  <c r="AB971" i="7"/>
  <c r="AC971" i="7"/>
  <c r="AD971" i="7"/>
  <c r="AE971" i="7"/>
  <c r="E975" i="7"/>
  <c r="F975" i="7"/>
  <c r="G975" i="7"/>
  <c r="H975" i="7"/>
  <c r="I975" i="7"/>
  <c r="J975" i="7"/>
  <c r="K975" i="7"/>
  <c r="L975" i="7"/>
  <c r="M975" i="7"/>
  <c r="N975" i="7"/>
  <c r="O975" i="7"/>
  <c r="P975" i="7"/>
  <c r="Q975" i="7"/>
  <c r="R975" i="7"/>
  <c r="S975" i="7"/>
  <c r="T975" i="7"/>
  <c r="U975" i="7"/>
  <c r="V975" i="7"/>
  <c r="W975" i="7"/>
  <c r="X975" i="7"/>
  <c r="Y975" i="7"/>
  <c r="Z975" i="7"/>
  <c r="AA975" i="7"/>
  <c r="AB975" i="7"/>
  <c r="AC975" i="7"/>
  <c r="AD975" i="7"/>
  <c r="AE975" i="7"/>
  <c r="E977" i="7"/>
  <c r="F977" i="7"/>
  <c r="G977" i="7"/>
  <c r="H977" i="7"/>
  <c r="I977" i="7"/>
  <c r="J977" i="7"/>
  <c r="K977" i="7"/>
  <c r="L977" i="7"/>
  <c r="M977" i="7"/>
  <c r="N977" i="7"/>
  <c r="O977" i="7"/>
  <c r="P977" i="7"/>
  <c r="Q977" i="7"/>
  <c r="R977" i="7"/>
  <c r="S977" i="7"/>
  <c r="T977" i="7"/>
  <c r="U977" i="7"/>
  <c r="V977" i="7"/>
  <c r="W977" i="7"/>
  <c r="X977" i="7"/>
  <c r="Y977" i="7"/>
  <c r="Z977" i="7"/>
  <c r="AA977" i="7"/>
  <c r="AB977" i="7"/>
  <c r="AC977" i="7"/>
  <c r="AD977" i="7"/>
  <c r="AE977" i="7"/>
  <c r="E979" i="7"/>
  <c r="F979" i="7"/>
  <c r="G979" i="7"/>
  <c r="H979" i="7"/>
  <c r="I979" i="7"/>
  <c r="J979" i="7"/>
  <c r="K979" i="7"/>
  <c r="L979" i="7"/>
  <c r="M979" i="7"/>
  <c r="N979" i="7"/>
  <c r="O979" i="7"/>
  <c r="P979" i="7"/>
  <c r="Q979" i="7"/>
  <c r="R979" i="7"/>
  <c r="S979" i="7"/>
  <c r="T979" i="7"/>
  <c r="U979" i="7"/>
  <c r="V979" i="7"/>
  <c r="W979" i="7"/>
  <c r="X979" i="7"/>
  <c r="Y979" i="7"/>
  <c r="Z979" i="7"/>
  <c r="AA979" i="7"/>
  <c r="AB979" i="7"/>
  <c r="AC979" i="7"/>
  <c r="AD979" i="7"/>
  <c r="AE979" i="7"/>
  <c r="E981" i="7"/>
  <c r="F981" i="7"/>
  <c r="G981" i="7"/>
  <c r="H981" i="7"/>
  <c r="I981" i="7"/>
  <c r="J981" i="7"/>
  <c r="K981" i="7"/>
  <c r="L981" i="7"/>
  <c r="M981" i="7"/>
  <c r="N981" i="7"/>
  <c r="O981" i="7"/>
  <c r="P981" i="7"/>
  <c r="Q981" i="7"/>
  <c r="R981" i="7"/>
  <c r="S981" i="7"/>
  <c r="T981" i="7"/>
  <c r="U981" i="7"/>
  <c r="V981" i="7"/>
  <c r="W981" i="7"/>
  <c r="X981" i="7"/>
  <c r="Y981" i="7"/>
  <c r="Z981" i="7"/>
  <c r="AA981" i="7"/>
  <c r="AB981" i="7"/>
  <c r="AC981" i="7"/>
  <c r="AD981" i="7"/>
  <c r="AE981" i="7"/>
  <c r="E984" i="7"/>
  <c r="F984" i="7"/>
  <c r="G984" i="7"/>
  <c r="H984" i="7"/>
  <c r="I984" i="7"/>
  <c r="J984" i="7"/>
  <c r="K984" i="7"/>
  <c r="L984" i="7"/>
  <c r="M984" i="7"/>
  <c r="N984" i="7"/>
  <c r="O984" i="7"/>
  <c r="P984" i="7"/>
  <c r="Q984" i="7"/>
  <c r="R984" i="7"/>
  <c r="S984" i="7"/>
  <c r="T984" i="7"/>
  <c r="U984" i="7"/>
  <c r="V984" i="7"/>
  <c r="W984" i="7"/>
  <c r="X984" i="7"/>
  <c r="Y984" i="7"/>
  <c r="Z984" i="7"/>
  <c r="AA984" i="7"/>
  <c r="AB984" i="7"/>
  <c r="AC984" i="7"/>
  <c r="AD984" i="7"/>
  <c r="AE984" i="7"/>
  <c r="E987" i="7"/>
  <c r="F987" i="7"/>
  <c r="G987" i="7"/>
  <c r="H987" i="7"/>
  <c r="I987" i="7"/>
  <c r="J987" i="7"/>
  <c r="K987" i="7"/>
  <c r="L987" i="7"/>
  <c r="M987" i="7"/>
  <c r="N987" i="7"/>
  <c r="O987" i="7"/>
  <c r="P987" i="7"/>
  <c r="Q987" i="7"/>
  <c r="R987" i="7"/>
  <c r="S987" i="7"/>
  <c r="T987" i="7"/>
  <c r="U987" i="7"/>
  <c r="V987" i="7"/>
  <c r="W987" i="7"/>
  <c r="X987" i="7"/>
  <c r="Y987" i="7"/>
  <c r="Z987" i="7"/>
  <c r="AA987" i="7"/>
  <c r="AB987" i="7"/>
  <c r="AC987" i="7"/>
  <c r="AD987" i="7"/>
  <c r="AE987" i="7"/>
  <c r="E991" i="7"/>
  <c r="F991" i="7"/>
  <c r="G991" i="7"/>
  <c r="H991" i="7"/>
  <c r="I991" i="7"/>
  <c r="J991" i="7"/>
  <c r="K991" i="7"/>
  <c r="L991" i="7"/>
  <c r="M991" i="7"/>
  <c r="N991" i="7"/>
  <c r="O991" i="7"/>
  <c r="P991" i="7"/>
  <c r="Q991" i="7"/>
  <c r="R991" i="7"/>
  <c r="S991" i="7"/>
  <c r="T991" i="7"/>
  <c r="U991" i="7"/>
  <c r="V991" i="7"/>
  <c r="W991" i="7"/>
  <c r="X991" i="7"/>
  <c r="Y991" i="7"/>
  <c r="Z991" i="7"/>
  <c r="AA991" i="7"/>
  <c r="AB991" i="7"/>
  <c r="AC991" i="7"/>
  <c r="AD991" i="7"/>
  <c r="AE991" i="7"/>
  <c r="E997" i="7"/>
  <c r="F997" i="7"/>
  <c r="G997" i="7"/>
  <c r="H997" i="7"/>
  <c r="I997" i="7"/>
  <c r="J997" i="7"/>
  <c r="K997" i="7"/>
  <c r="L997" i="7"/>
  <c r="M997" i="7"/>
  <c r="N997" i="7"/>
  <c r="O997" i="7"/>
  <c r="P997" i="7"/>
  <c r="Q997" i="7"/>
  <c r="R997" i="7"/>
  <c r="S997" i="7"/>
  <c r="T997" i="7"/>
  <c r="U997" i="7"/>
  <c r="V997" i="7"/>
  <c r="W997" i="7"/>
  <c r="X997" i="7"/>
  <c r="Y997" i="7"/>
  <c r="Z997" i="7"/>
  <c r="AA997" i="7"/>
  <c r="AB997" i="7"/>
  <c r="AC997" i="7"/>
  <c r="AD997" i="7"/>
  <c r="AE997" i="7"/>
  <c r="E1000" i="7"/>
  <c r="F1000" i="7"/>
  <c r="G1000" i="7"/>
  <c r="H1000" i="7"/>
  <c r="I1000" i="7"/>
  <c r="J1000" i="7"/>
  <c r="K1000" i="7"/>
  <c r="L1000" i="7"/>
  <c r="M1000" i="7"/>
  <c r="N1000" i="7"/>
  <c r="O1000" i="7"/>
  <c r="P1000" i="7"/>
  <c r="Q1000" i="7"/>
  <c r="R1000" i="7"/>
  <c r="S1000" i="7"/>
  <c r="T1000" i="7"/>
  <c r="U1000" i="7"/>
  <c r="V1000" i="7"/>
  <c r="W1000" i="7"/>
  <c r="X1000" i="7"/>
  <c r="Y1000" i="7"/>
  <c r="Z1000" i="7"/>
  <c r="AA1000" i="7"/>
  <c r="AB1000" i="7"/>
  <c r="AC1000" i="7"/>
  <c r="AD1000" i="7"/>
  <c r="AE1000" i="7"/>
  <c r="E1002" i="7"/>
  <c r="F1002" i="7"/>
  <c r="G1002" i="7"/>
  <c r="H1002" i="7"/>
  <c r="I1002" i="7"/>
  <c r="J1002" i="7"/>
  <c r="K1002" i="7"/>
  <c r="L1002" i="7"/>
  <c r="M1002" i="7"/>
  <c r="N1002" i="7"/>
  <c r="O1002" i="7"/>
  <c r="P1002" i="7"/>
  <c r="Q1002" i="7"/>
  <c r="R1002" i="7"/>
  <c r="S1002" i="7"/>
  <c r="T1002" i="7"/>
  <c r="U1002" i="7"/>
  <c r="V1002" i="7"/>
  <c r="W1002" i="7"/>
  <c r="X1002" i="7"/>
  <c r="Y1002" i="7"/>
  <c r="Z1002" i="7"/>
  <c r="AA1002" i="7"/>
  <c r="AB1002" i="7"/>
  <c r="AC1002" i="7"/>
  <c r="AD1002" i="7"/>
  <c r="AE1002" i="7"/>
  <c r="E1004" i="7"/>
  <c r="F1004" i="7"/>
  <c r="G1004" i="7"/>
  <c r="H1004" i="7"/>
  <c r="I1004" i="7"/>
  <c r="J1004" i="7"/>
  <c r="K1004" i="7"/>
  <c r="L1004" i="7"/>
  <c r="M1004" i="7"/>
  <c r="N1004" i="7"/>
  <c r="O1004" i="7"/>
  <c r="P1004" i="7"/>
  <c r="Q1004" i="7"/>
  <c r="R1004" i="7"/>
  <c r="S1004" i="7"/>
  <c r="T1004" i="7"/>
  <c r="U1004" i="7"/>
  <c r="V1004" i="7"/>
  <c r="W1004" i="7"/>
  <c r="X1004" i="7"/>
  <c r="Y1004" i="7"/>
  <c r="Z1004" i="7"/>
  <c r="AA1004" i="7"/>
  <c r="AB1004" i="7"/>
  <c r="AC1004" i="7"/>
  <c r="AD1004" i="7"/>
  <c r="AE1004" i="7"/>
  <c r="E1007" i="7"/>
  <c r="F1007" i="7"/>
  <c r="G1007" i="7"/>
  <c r="H1007" i="7"/>
  <c r="I1007" i="7"/>
  <c r="J1007" i="7"/>
  <c r="K1007" i="7"/>
  <c r="L1007" i="7"/>
  <c r="M1007" i="7"/>
  <c r="N1007" i="7"/>
  <c r="O1007" i="7"/>
  <c r="P1007" i="7"/>
  <c r="Q1007" i="7"/>
  <c r="R1007" i="7"/>
  <c r="S1007" i="7"/>
  <c r="T1007" i="7"/>
  <c r="U1007" i="7"/>
  <c r="V1007" i="7"/>
  <c r="W1007" i="7"/>
  <c r="X1007" i="7"/>
  <c r="Y1007" i="7"/>
  <c r="Z1007" i="7"/>
  <c r="AA1007" i="7"/>
  <c r="AB1007" i="7"/>
  <c r="AC1007" i="7"/>
  <c r="AD1007" i="7"/>
  <c r="AE1007" i="7"/>
  <c r="E1011" i="7"/>
  <c r="F1011" i="7"/>
  <c r="G1011" i="7"/>
  <c r="H1011" i="7"/>
  <c r="I1011" i="7"/>
  <c r="J1011" i="7"/>
  <c r="K1011" i="7"/>
  <c r="L1011" i="7"/>
  <c r="M1011" i="7"/>
  <c r="N1011" i="7"/>
  <c r="O1011" i="7"/>
  <c r="P1011" i="7"/>
  <c r="Q1011" i="7"/>
  <c r="R1011" i="7"/>
  <c r="S1011" i="7"/>
  <c r="T1011" i="7"/>
  <c r="U1011" i="7"/>
  <c r="V1011" i="7"/>
  <c r="W1011" i="7"/>
  <c r="X1011" i="7"/>
  <c r="Y1011" i="7"/>
  <c r="Z1011" i="7"/>
  <c r="AA1011" i="7"/>
  <c r="AB1011" i="7"/>
  <c r="AC1011" i="7"/>
  <c r="AD1011" i="7"/>
  <c r="AE1011" i="7"/>
  <c r="E1013" i="7"/>
  <c r="F1013" i="7"/>
  <c r="G1013" i="7"/>
  <c r="H1013" i="7"/>
  <c r="I1013" i="7"/>
  <c r="J1013" i="7"/>
  <c r="K1013" i="7"/>
  <c r="L1013" i="7"/>
  <c r="M1013" i="7"/>
  <c r="N1013" i="7"/>
  <c r="O1013" i="7"/>
  <c r="P1013" i="7"/>
  <c r="Q1013" i="7"/>
  <c r="R1013" i="7"/>
  <c r="S1013" i="7"/>
  <c r="T1013" i="7"/>
  <c r="U1013" i="7"/>
  <c r="V1013" i="7"/>
  <c r="W1013" i="7"/>
  <c r="X1013" i="7"/>
  <c r="Y1013" i="7"/>
  <c r="Z1013" i="7"/>
  <c r="AA1013" i="7"/>
  <c r="AB1013" i="7"/>
  <c r="AC1013" i="7"/>
  <c r="AD1013" i="7"/>
  <c r="AE1013" i="7"/>
  <c r="E1015" i="7"/>
  <c r="F1015" i="7"/>
  <c r="G1015" i="7"/>
  <c r="H1015" i="7"/>
  <c r="I1015" i="7"/>
  <c r="J1015" i="7"/>
  <c r="K1015" i="7"/>
  <c r="L1015" i="7"/>
  <c r="M1015" i="7"/>
  <c r="N1015" i="7"/>
  <c r="O1015" i="7"/>
  <c r="P1015" i="7"/>
  <c r="Q1015" i="7"/>
  <c r="R1015" i="7"/>
  <c r="S1015" i="7"/>
  <c r="T1015" i="7"/>
  <c r="U1015" i="7"/>
  <c r="V1015" i="7"/>
  <c r="W1015" i="7"/>
  <c r="X1015" i="7"/>
  <c r="Y1015" i="7"/>
  <c r="Z1015" i="7"/>
  <c r="AA1015" i="7"/>
  <c r="AB1015" i="7"/>
  <c r="AC1015" i="7"/>
  <c r="AD1015" i="7"/>
  <c r="AE1015" i="7"/>
  <c r="E1017" i="7"/>
  <c r="F1017" i="7"/>
  <c r="G1017" i="7"/>
  <c r="H1017" i="7"/>
  <c r="I1017" i="7"/>
  <c r="J1017" i="7"/>
  <c r="K1017" i="7"/>
  <c r="L1017" i="7"/>
  <c r="M1017" i="7"/>
  <c r="N1017" i="7"/>
  <c r="O1017" i="7"/>
  <c r="P1017" i="7"/>
  <c r="Q1017" i="7"/>
  <c r="R1017" i="7"/>
  <c r="S1017" i="7"/>
  <c r="T1017" i="7"/>
  <c r="U1017" i="7"/>
  <c r="V1017" i="7"/>
  <c r="W1017" i="7"/>
  <c r="X1017" i="7"/>
  <c r="Y1017" i="7"/>
  <c r="Z1017" i="7"/>
  <c r="AA1017" i="7"/>
  <c r="AB1017" i="7"/>
  <c r="AC1017" i="7"/>
  <c r="AD1017" i="7"/>
  <c r="AE1017" i="7"/>
  <c r="E1021" i="7"/>
  <c r="F1021" i="7"/>
  <c r="G1021" i="7"/>
  <c r="H1021" i="7"/>
  <c r="I1021" i="7"/>
  <c r="J1021" i="7"/>
  <c r="K1021" i="7"/>
  <c r="L1021" i="7"/>
  <c r="M1021" i="7"/>
  <c r="N1021" i="7"/>
  <c r="O1021" i="7"/>
  <c r="P1021" i="7"/>
  <c r="Q1021" i="7"/>
  <c r="R1021" i="7"/>
  <c r="S1021" i="7"/>
  <c r="T1021" i="7"/>
  <c r="U1021" i="7"/>
  <c r="V1021" i="7"/>
  <c r="W1021" i="7"/>
  <c r="X1021" i="7"/>
  <c r="Y1021" i="7"/>
  <c r="Z1021" i="7"/>
  <c r="AA1021" i="7"/>
  <c r="AB1021" i="7"/>
  <c r="AC1021" i="7"/>
  <c r="AD1021" i="7"/>
  <c r="AE1021" i="7"/>
  <c r="D1021" i="7"/>
  <c r="E750" i="7"/>
  <c r="F750" i="7"/>
  <c r="G750" i="7"/>
  <c r="H750" i="7"/>
  <c r="I750" i="7"/>
  <c r="J750" i="7"/>
  <c r="K750" i="7"/>
  <c r="L750" i="7"/>
  <c r="M750" i="7"/>
  <c r="N750" i="7"/>
  <c r="O750" i="7"/>
  <c r="P750" i="7"/>
  <c r="Q750" i="7"/>
  <c r="R750" i="7"/>
  <c r="S750" i="7"/>
  <c r="T750" i="7"/>
  <c r="U750" i="7"/>
  <c r="V750" i="7"/>
  <c r="W750" i="7"/>
  <c r="X750" i="7"/>
  <c r="Y750" i="7"/>
  <c r="Z750" i="7"/>
  <c r="AA750" i="7"/>
  <c r="AB750" i="7"/>
  <c r="AC750" i="7"/>
  <c r="AD750" i="7"/>
  <c r="AE750" i="7"/>
  <c r="E747" i="7"/>
  <c r="F747" i="7"/>
  <c r="G747" i="7"/>
  <c r="H747" i="7"/>
  <c r="I747" i="7"/>
  <c r="J747" i="7"/>
  <c r="K747" i="7"/>
  <c r="L747" i="7"/>
  <c r="M747" i="7"/>
  <c r="N747" i="7"/>
  <c r="O747" i="7"/>
  <c r="P747" i="7"/>
  <c r="Q747" i="7"/>
  <c r="R747" i="7"/>
  <c r="S747" i="7"/>
  <c r="T747" i="7"/>
  <c r="U747" i="7"/>
  <c r="V747" i="7"/>
  <c r="W747" i="7"/>
  <c r="X747" i="7"/>
  <c r="Y747" i="7"/>
  <c r="Z747" i="7"/>
  <c r="AA747" i="7"/>
  <c r="AB747" i="7"/>
  <c r="AC747" i="7"/>
  <c r="AD747" i="7"/>
  <c r="AE747" i="7"/>
  <c r="AE745" i="7"/>
  <c r="E745" i="7"/>
  <c r="F745" i="7"/>
  <c r="G745" i="7"/>
  <c r="H745" i="7"/>
  <c r="I745" i="7"/>
  <c r="J745" i="7"/>
  <c r="K745" i="7"/>
  <c r="L745" i="7"/>
  <c r="M745" i="7"/>
  <c r="N745" i="7"/>
  <c r="O745" i="7"/>
  <c r="P745" i="7"/>
  <c r="Q745" i="7"/>
  <c r="R745" i="7"/>
  <c r="S745" i="7"/>
  <c r="T745" i="7"/>
  <c r="U745" i="7"/>
  <c r="V745" i="7"/>
  <c r="W745" i="7"/>
  <c r="X745" i="7"/>
  <c r="Y745" i="7"/>
  <c r="Z745" i="7"/>
  <c r="AA745" i="7"/>
  <c r="AB745" i="7"/>
  <c r="AC745" i="7"/>
  <c r="AD745" i="7"/>
  <c r="E742" i="7"/>
  <c r="F742" i="7"/>
  <c r="G742" i="7"/>
  <c r="H742" i="7"/>
  <c r="I742" i="7"/>
  <c r="J742" i="7"/>
  <c r="K742" i="7"/>
  <c r="L742" i="7"/>
  <c r="M742" i="7"/>
  <c r="N742" i="7"/>
  <c r="O742" i="7"/>
  <c r="P742" i="7"/>
  <c r="Q742" i="7"/>
  <c r="R742" i="7"/>
  <c r="S742" i="7"/>
  <c r="T742" i="7"/>
  <c r="U742" i="7"/>
  <c r="V742" i="7"/>
  <c r="W742" i="7"/>
  <c r="X742" i="7"/>
  <c r="Y742" i="7"/>
  <c r="Z742" i="7"/>
  <c r="AA742" i="7"/>
  <c r="AB742" i="7"/>
  <c r="AC742" i="7"/>
  <c r="AD742" i="7"/>
  <c r="AE742" i="7"/>
  <c r="E740" i="7"/>
  <c r="F740" i="7"/>
  <c r="G740" i="7"/>
  <c r="H740" i="7"/>
  <c r="I740" i="7"/>
  <c r="J740" i="7"/>
  <c r="K740" i="7"/>
  <c r="L740" i="7"/>
  <c r="M740" i="7"/>
  <c r="N740" i="7"/>
  <c r="O740" i="7"/>
  <c r="P740" i="7"/>
  <c r="Q740" i="7"/>
  <c r="R740" i="7"/>
  <c r="S740" i="7"/>
  <c r="T740" i="7"/>
  <c r="U740" i="7"/>
  <c r="V740" i="7"/>
  <c r="W740" i="7"/>
  <c r="X740" i="7"/>
  <c r="Y740" i="7"/>
  <c r="Z740" i="7"/>
  <c r="AA740" i="7"/>
  <c r="AB740" i="7"/>
  <c r="AC740" i="7"/>
  <c r="AD740" i="7"/>
  <c r="AE740" i="7"/>
  <c r="E738" i="7"/>
  <c r="F738" i="7"/>
  <c r="G738" i="7"/>
  <c r="H738" i="7"/>
  <c r="I738" i="7"/>
  <c r="J738" i="7"/>
  <c r="K738" i="7"/>
  <c r="L738" i="7"/>
  <c r="M738" i="7"/>
  <c r="N738" i="7"/>
  <c r="O738" i="7"/>
  <c r="P738" i="7"/>
  <c r="Q738" i="7"/>
  <c r="R738" i="7"/>
  <c r="S738" i="7"/>
  <c r="T738" i="7"/>
  <c r="U738" i="7"/>
  <c r="V738" i="7"/>
  <c r="W738" i="7"/>
  <c r="X738" i="7"/>
  <c r="Y738" i="7"/>
  <c r="Z738" i="7"/>
  <c r="AA738" i="7"/>
  <c r="AB738" i="7"/>
  <c r="AC738" i="7"/>
  <c r="AD738" i="7"/>
  <c r="AE738" i="7"/>
  <c r="E734" i="7"/>
  <c r="F734" i="7"/>
  <c r="G734" i="7"/>
  <c r="H734" i="7"/>
  <c r="I734" i="7"/>
  <c r="J734" i="7"/>
  <c r="K734" i="7"/>
  <c r="L734" i="7"/>
  <c r="M734" i="7"/>
  <c r="N734" i="7"/>
  <c r="O734" i="7"/>
  <c r="P734" i="7"/>
  <c r="Q734" i="7"/>
  <c r="R734" i="7"/>
  <c r="S734" i="7"/>
  <c r="T734" i="7"/>
  <c r="U734" i="7"/>
  <c r="V734" i="7"/>
  <c r="W734" i="7"/>
  <c r="X734" i="7"/>
  <c r="Y734" i="7"/>
  <c r="Z734" i="7"/>
  <c r="AA734" i="7"/>
  <c r="AB734" i="7"/>
  <c r="AC734" i="7"/>
  <c r="AD734" i="7"/>
  <c r="AE734" i="7"/>
  <c r="E732" i="7"/>
  <c r="F732" i="7"/>
  <c r="G732" i="7"/>
  <c r="H732" i="7"/>
  <c r="I732" i="7"/>
  <c r="J732" i="7"/>
  <c r="K732" i="7"/>
  <c r="L732" i="7"/>
  <c r="M732" i="7"/>
  <c r="N732" i="7"/>
  <c r="O732" i="7"/>
  <c r="P732" i="7"/>
  <c r="Q732" i="7"/>
  <c r="R732" i="7"/>
  <c r="S732" i="7"/>
  <c r="T732" i="7"/>
  <c r="U732" i="7"/>
  <c r="V732" i="7"/>
  <c r="W732" i="7"/>
  <c r="X732" i="7"/>
  <c r="Y732" i="7"/>
  <c r="Z732" i="7"/>
  <c r="AA732" i="7"/>
  <c r="AB732" i="7"/>
  <c r="AC732" i="7"/>
  <c r="AD732" i="7"/>
  <c r="AE732" i="7"/>
  <c r="E730" i="7"/>
  <c r="F730" i="7"/>
  <c r="G730" i="7"/>
  <c r="H730" i="7"/>
  <c r="I730" i="7"/>
  <c r="J730" i="7"/>
  <c r="K730" i="7"/>
  <c r="L730" i="7"/>
  <c r="M730" i="7"/>
  <c r="N730" i="7"/>
  <c r="O730" i="7"/>
  <c r="P730" i="7"/>
  <c r="Q730" i="7"/>
  <c r="R730" i="7"/>
  <c r="S730" i="7"/>
  <c r="T730" i="7"/>
  <c r="U730" i="7"/>
  <c r="V730" i="7"/>
  <c r="W730" i="7"/>
  <c r="X730" i="7"/>
  <c r="Y730" i="7"/>
  <c r="Z730" i="7"/>
  <c r="AA730" i="7"/>
  <c r="AB730" i="7"/>
  <c r="AC730" i="7"/>
  <c r="AD730" i="7"/>
  <c r="AE730" i="7"/>
  <c r="E728" i="7"/>
  <c r="F728" i="7"/>
  <c r="G728" i="7"/>
  <c r="H728" i="7"/>
  <c r="I728" i="7"/>
  <c r="J728" i="7"/>
  <c r="K728" i="7"/>
  <c r="L728" i="7"/>
  <c r="M728" i="7"/>
  <c r="N728" i="7"/>
  <c r="O728" i="7"/>
  <c r="P728" i="7"/>
  <c r="Q728" i="7"/>
  <c r="R728" i="7"/>
  <c r="S728" i="7"/>
  <c r="T728" i="7"/>
  <c r="U728" i="7"/>
  <c r="V728" i="7"/>
  <c r="W728" i="7"/>
  <c r="X728" i="7"/>
  <c r="Y728" i="7"/>
  <c r="Z728" i="7"/>
  <c r="AA728" i="7"/>
  <c r="AB728" i="7"/>
  <c r="AC728" i="7"/>
  <c r="AD728" i="7"/>
  <c r="AE728" i="7"/>
  <c r="E725" i="7"/>
  <c r="F725" i="7"/>
  <c r="G725" i="7"/>
  <c r="H725" i="7"/>
  <c r="I725" i="7"/>
  <c r="J725" i="7"/>
  <c r="K725" i="7"/>
  <c r="L725" i="7"/>
  <c r="M725" i="7"/>
  <c r="N725" i="7"/>
  <c r="O725" i="7"/>
  <c r="P725" i="7"/>
  <c r="Q725" i="7"/>
  <c r="R725" i="7"/>
  <c r="S725" i="7"/>
  <c r="T725" i="7"/>
  <c r="U725" i="7"/>
  <c r="V725" i="7"/>
  <c r="W725" i="7"/>
  <c r="X725" i="7"/>
  <c r="Y725" i="7"/>
  <c r="Z725" i="7"/>
  <c r="AA725" i="7"/>
  <c r="AB725" i="7"/>
  <c r="AC725" i="7"/>
  <c r="AD725" i="7"/>
  <c r="AE725" i="7"/>
  <c r="E721" i="7"/>
  <c r="F721" i="7"/>
  <c r="G721" i="7"/>
  <c r="H721" i="7"/>
  <c r="I721" i="7"/>
  <c r="J721" i="7"/>
  <c r="K721" i="7"/>
  <c r="L721" i="7"/>
  <c r="M721" i="7"/>
  <c r="N721" i="7"/>
  <c r="O721" i="7"/>
  <c r="P721" i="7"/>
  <c r="Q721" i="7"/>
  <c r="R721" i="7"/>
  <c r="S721" i="7"/>
  <c r="T721" i="7"/>
  <c r="U721" i="7"/>
  <c r="V721" i="7"/>
  <c r="W721" i="7"/>
  <c r="X721" i="7"/>
  <c r="Y721" i="7"/>
  <c r="Z721" i="7"/>
  <c r="AA721" i="7"/>
  <c r="AB721" i="7"/>
  <c r="AC721" i="7"/>
  <c r="AD721" i="7"/>
  <c r="AE721" i="7"/>
  <c r="E717" i="7"/>
  <c r="F717" i="7"/>
  <c r="G717" i="7"/>
  <c r="H717" i="7"/>
  <c r="I717" i="7"/>
  <c r="J717" i="7"/>
  <c r="K717" i="7"/>
  <c r="L717" i="7"/>
  <c r="M717" i="7"/>
  <c r="N717" i="7"/>
  <c r="O717" i="7"/>
  <c r="P717" i="7"/>
  <c r="Q717" i="7"/>
  <c r="R717" i="7"/>
  <c r="S717" i="7"/>
  <c r="T717" i="7"/>
  <c r="U717" i="7"/>
  <c r="V717" i="7"/>
  <c r="W717" i="7"/>
  <c r="X717" i="7"/>
  <c r="Y717" i="7"/>
  <c r="Z717" i="7"/>
  <c r="AA717" i="7"/>
  <c r="AB717" i="7"/>
  <c r="AC717" i="7"/>
  <c r="AD717" i="7"/>
  <c r="AE717" i="7"/>
  <c r="E715" i="7"/>
  <c r="F715" i="7"/>
  <c r="G715" i="7"/>
  <c r="H715" i="7"/>
  <c r="I715" i="7"/>
  <c r="J715" i="7"/>
  <c r="K715" i="7"/>
  <c r="L715" i="7"/>
  <c r="M715" i="7"/>
  <c r="N715" i="7"/>
  <c r="O715" i="7"/>
  <c r="P715" i="7"/>
  <c r="Q715" i="7"/>
  <c r="R715" i="7"/>
  <c r="S715" i="7"/>
  <c r="T715" i="7"/>
  <c r="U715" i="7"/>
  <c r="V715" i="7"/>
  <c r="W715" i="7"/>
  <c r="X715" i="7"/>
  <c r="Y715" i="7"/>
  <c r="Z715" i="7"/>
  <c r="AA715" i="7"/>
  <c r="AB715" i="7"/>
  <c r="AC715" i="7"/>
  <c r="AD715" i="7"/>
  <c r="AE715" i="7"/>
  <c r="E713" i="7"/>
  <c r="F713" i="7"/>
  <c r="G713" i="7"/>
  <c r="H713" i="7"/>
  <c r="I713" i="7"/>
  <c r="J713" i="7"/>
  <c r="K713" i="7"/>
  <c r="L713" i="7"/>
  <c r="M713" i="7"/>
  <c r="N713" i="7"/>
  <c r="O713" i="7"/>
  <c r="P713" i="7"/>
  <c r="Q713" i="7"/>
  <c r="R713" i="7"/>
  <c r="S713" i="7"/>
  <c r="T713" i="7"/>
  <c r="U713" i="7"/>
  <c r="V713" i="7"/>
  <c r="W713" i="7"/>
  <c r="X713" i="7"/>
  <c r="Y713" i="7"/>
  <c r="Z713" i="7"/>
  <c r="AA713" i="7"/>
  <c r="AB713" i="7"/>
  <c r="AC713" i="7"/>
  <c r="AD713" i="7"/>
  <c r="AE713" i="7"/>
  <c r="E711" i="7"/>
  <c r="F711" i="7"/>
  <c r="G711" i="7"/>
  <c r="H711" i="7"/>
  <c r="I711" i="7"/>
  <c r="J711" i="7"/>
  <c r="K711" i="7"/>
  <c r="L711" i="7"/>
  <c r="M711" i="7"/>
  <c r="N711" i="7"/>
  <c r="O711" i="7"/>
  <c r="P711" i="7"/>
  <c r="Q711" i="7"/>
  <c r="R711" i="7"/>
  <c r="S711" i="7"/>
  <c r="T711" i="7"/>
  <c r="U711" i="7"/>
  <c r="V711" i="7"/>
  <c r="W711" i="7"/>
  <c r="X711" i="7"/>
  <c r="Y711" i="7"/>
  <c r="Z711" i="7"/>
  <c r="AA711" i="7"/>
  <c r="AB711" i="7"/>
  <c r="AC711" i="7"/>
  <c r="AD711" i="7"/>
  <c r="AE711" i="7"/>
  <c r="D711" i="7"/>
  <c r="E709" i="7"/>
  <c r="F709" i="7"/>
  <c r="G709" i="7"/>
  <c r="H709" i="7"/>
  <c r="I709" i="7"/>
  <c r="J709" i="7"/>
  <c r="K709" i="7"/>
  <c r="L709" i="7"/>
  <c r="M709" i="7"/>
  <c r="N709" i="7"/>
  <c r="O709" i="7"/>
  <c r="P709" i="7"/>
  <c r="Q709" i="7"/>
  <c r="R709" i="7"/>
  <c r="S709" i="7"/>
  <c r="T709" i="7"/>
  <c r="U709" i="7"/>
  <c r="V709" i="7"/>
  <c r="W709" i="7"/>
  <c r="X709" i="7"/>
  <c r="Y709" i="7"/>
  <c r="Z709" i="7"/>
  <c r="AA709" i="7"/>
  <c r="AB709" i="7"/>
  <c r="AC709" i="7"/>
  <c r="AD709" i="7"/>
  <c r="AE709" i="7"/>
  <c r="E706" i="7"/>
  <c r="F706" i="7"/>
  <c r="G706" i="7"/>
  <c r="H706" i="7"/>
  <c r="I706" i="7"/>
  <c r="J706" i="7"/>
  <c r="K706" i="7"/>
  <c r="L706" i="7"/>
  <c r="M706" i="7"/>
  <c r="N706" i="7"/>
  <c r="O706" i="7"/>
  <c r="P706" i="7"/>
  <c r="Q706" i="7"/>
  <c r="R706" i="7"/>
  <c r="S706" i="7"/>
  <c r="T706" i="7"/>
  <c r="U706" i="7"/>
  <c r="V706" i="7"/>
  <c r="W706" i="7"/>
  <c r="X706" i="7"/>
  <c r="Y706" i="7"/>
  <c r="Z706" i="7"/>
  <c r="AA706" i="7"/>
  <c r="AB706" i="7"/>
  <c r="AC706" i="7"/>
  <c r="AD706" i="7"/>
  <c r="AE706" i="7"/>
  <c r="E700" i="7"/>
  <c r="F700" i="7"/>
  <c r="G700" i="7"/>
  <c r="H700" i="7"/>
  <c r="I700" i="7"/>
  <c r="J700" i="7"/>
  <c r="K700" i="7"/>
  <c r="L700" i="7"/>
  <c r="M700" i="7"/>
  <c r="N700" i="7"/>
  <c r="O700" i="7"/>
  <c r="P700" i="7"/>
  <c r="Q700" i="7"/>
  <c r="R700" i="7"/>
  <c r="S700" i="7"/>
  <c r="T700" i="7"/>
  <c r="U700" i="7"/>
  <c r="V700" i="7"/>
  <c r="W700" i="7"/>
  <c r="X700" i="7"/>
  <c r="Y700" i="7"/>
  <c r="Z700" i="7"/>
  <c r="AA700" i="7"/>
  <c r="AB700" i="7"/>
  <c r="AC700" i="7"/>
  <c r="AD700" i="7"/>
  <c r="AE700" i="7"/>
  <c r="E698" i="7"/>
  <c r="F698" i="7"/>
  <c r="G698" i="7"/>
  <c r="H698" i="7"/>
  <c r="I698" i="7"/>
  <c r="J698" i="7"/>
  <c r="K698" i="7"/>
  <c r="L698" i="7"/>
  <c r="M698" i="7"/>
  <c r="N698" i="7"/>
  <c r="O698" i="7"/>
  <c r="P698" i="7"/>
  <c r="Q698" i="7"/>
  <c r="R698" i="7"/>
  <c r="S698" i="7"/>
  <c r="T698" i="7"/>
  <c r="U698" i="7"/>
  <c r="V698" i="7"/>
  <c r="W698" i="7"/>
  <c r="X698" i="7"/>
  <c r="Y698" i="7"/>
  <c r="Z698" i="7"/>
  <c r="AA698" i="7"/>
  <c r="AB698" i="7"/>
  <c r="AC698" i="7"/>
  <c r="AD698" i="7"/>
  <c r="AE698" i="7"/>
  <c r="E696" i="7"/>
  <c r="F696" i="7"/>
  <c r="G696" i="7"/>
  <c r="H696" i="7"/>
  <c r="I696" i="7"/>
  <c r="J696" i="7"/>
  <c r="K696" i="7"/>
  <c r="L696" i="7"/>
  <c r="M696" i="7"/>
  <c r="N696" i="7"/>
  <c r="O696" i="7"/>
  <c r="P696" i="7"/>
  <c r="Q696" i="7"/>
  <c r="R696" i="7"/>
  <c r="S696" i="7"/>
  <c r="T696" i="7"/>
  <c r="U696" i="7"/>
  <c r="V696" i="7"/>
  <c r="W696" i="7"/>
  <c r="X696" i="7"/>
  <c r="Y696" i="7"/>
  <c r="Z696" i="7"/>
  <c r="AA696" i="7"/>
  <c r="AB696" i="7"/>
  <c r="AC696" i="7"/>
  <c r="AD696" i="7"/>
  <c r="AE696" i="7"/>
  <c r="E693" i="7"/>
  <c r="F693" i="7"/>
  <c r="G693" i="7"/>
  <c r="H693" i="7"/>
  <c r="I693" i="7"/>
  <c r="J693" i="7"/>
  <c r="K693" i="7"/>
  <c r="L693" i="7"/>
  <c r="M693" i="7"/>
  <c r="N693" i="7"/>
  <c r="O693" i="7"/>
  <c r="P693" i="7"/>
  <c r="Q693" i="7"/>
  <c r="R693" i="7"/>
  <c r="S693" i="7"/>
  <c r="T693" i="7"/>
  <c r="U693" i="7"/>
  <c r="V693" i="7"/>
  <c r="W693" i="7"/>
  <c r="X693" i="7"/>
  <c r="Y693" i="7"/>
  <c r="Z693" i="7"/>
  <c r="AA693" i="7"/>
  <c r="AB693" i="7"/>
  <c r="AC693" i="7"/>
  <c r="AD693" i="7"/>
  <c r="AE693" i="7"/>
  <c r="E691" i="7"/>
  <c r="F691" i="7"/>
  <c r="G691" i="7"/>
  <c r="H691" i="7"/>
  <c r="I691" i="7"/>
  <c r="J691" i="7"/>
  <c r="K691" i="7"/>
  <c r="L691" i="7"/>
  <c r="M691" i="7"/>
  <c r="N691" i="7"/>
  <c r="O691" i="7"/>
  <c r="P691" i="7"/>
  <c r="Q691" i="7"/>
  <c r="R691" i="7"/>
  <c r="S691" i="7"/>
  <c r="T691" i="7"/>
  <c r="U691" i="7"/>
  <c r="V691" i="7"/>
  <c r="W691" i="7"/>
  <c r="X691" i="7"/>
  <c r="Y691" i="7"/>
  <c r="Z691" i="7"/>
  <c r="AA691" i="7"/>
  <c r="AB691" i="7"/>
  <c r="AC691" i="7"/>
  <c r="AD691" i="7"/>
  <c r="AE691" i="7"/>
  <c r="E689" i="7"/>
  <c r="F689" i="7"/>
  <c r="G689" i="7"/>
  <c r="H689" i="7"/>
  <c r="I689" i="7"/>
  <c r="J689" i="7"/>
  <c r="K689" i="7"/>
  <c r="L689" i="7"/>
  <c r="M689" i="7"/>
  <c r="N689" i="7"/>
  <c r="O689" i="7"/>
  <c r="P689" i="7"/>
  <c r="Q689" i="7"/>
  <c r="R689" i="7"/>
  <c r="S689" i="7"/>
  <c r="T689" i="7"/>
  <c r="U689" i="7"/>
  <c r="V689" i="7"/>
  <c r="W689" i="7"/>
  <c r="X689" i="7"/>
  <c r="Y689" i="7"/>
  <c r="Z689" i="7"/>
  <c r="AA689" i="7"/>
  <c r="AB689" i="7"/>
  <c r="AC689" i="7"/>
  <c r="AD689" i="7"/>
  <c r="AE689" i="7"/>
  <c r="E687" i="7"/>
  <c r="F687" i="7"/>
  <c r="G687" i="7"/>
  <c r="H687" i="7"/>
  <c r="I687" i="7"/>
  <c r="J687" i="7"/>
  <c r="K687" i="7"/>
  <c r="L687" i="7"/>
  <c r="M687" i="7"/>
  <c r="N687" i="7"/>
  <c r="O687" i="7"/>
  <c r="P687" i="7"/>
  <c r="Q687" i="7"/>
  <c r="R687" i="7"/>
  <c r="S687" i="7"/>
  <c r="T687" i="7"/>
  <c r="U687" i="7"/>
  <c r="V687" i="7"/>
  <c r="W687" i="7"/>
  <c r="X687" i="7"/>
  <c r="Y687" i="7"/>
  <c r="Z687" i="7"/>
  <c r="AA687" i="7"/>
  <c r="AB687" i="7"/>
  <c r="AC687" i="7"/>
  <c r="AD687" i="7"/>
  <c r="AE687" i="7"/>
  <c r="E685" i="7"/>
  <c r="F685" i="7"/>
  <c r="G685" i="7"/>
  <c r="H685" i="7"/>
  <c r="I685" i="7"/>
  <c r="J685" i="7"/>
  <c r="K685" i="7"/>
  <c r="L685" i="7"/>
  <c r="M685" i="7"/>
  <c r="N685" i="7"/>
  <c r="O685" i="7"/>
  <c r="P685" i="7"/>
  <c r="Q685" i="7"/>
  <c r="R685" i="7"/>
  <c r="S685" i="7"/>
  <c r="T685" i="7"/>
  <c r="U685" i="7"/>
  <c r="V685" i="7"/>
  <c r="W685" i="7"/>
  <c r="X685" i="7"/>
  <c r="Y685" i="7"/>
  <c r="Z685" i="7"/>
  <c r="AA685" i="7"/>
  <c r="AB685" i="7"/>
  <c r="AC685" i="7"/>
  <c r="AD685" i="7"/>
  <c r="AE685" i="7"/>
  <c r="AE683" i="7"/>
  <c r="E683" i="7"/>
  <c r="F683" i="7"/>
  <c r="G683" i="7"/>
  <c r="H683" i="7"/>
  <c r="I683" i="7"/>
  <c r="J683" i="7"/>
  <c r="K683" i="7"/>
  <c r="L683" i="7"/>
  <c r="M683" i="7"/>
  <c r="N683" i="7"/>
  <c r="O683" i="7"/>
  <c r="P683" i="7"/>
  <c r="Q683" i="7"/>
  <c r="R683" i="7"/>
  <c r="S683" i="7"/>
  <c r="T683" i="7"/>
  <c r="U683" i="7"/>
  <c r="V683" i="7"/>
  <c r="W683" i="7"/>
  <c r="X683" i="7"/>
  <c r="Y683" i="7"/>
  <c r="Z683" i="7"/>
  <c r="AA683" i="7"/>
  <c r="AB683" i="7"/>
  <c r="AC683" i="7"/>
  <c r="AD683" i="7"/>
  <c r="E681" i="7"/>
  <c r="F681" i="7"/>
  <c r="G681" i="7"/>
  <c r="H681" i="7"/>
  <c r="I681" i="7"/>
  <c r="J681" i="7"/>
  <c r="K681" i="7"/>
  <c r="L681" i="7"/>
  <c r="M681" i="7"/>
  <c r="N681" i="7"/>
  <c r="O681" i="7"/>
  <c r="P681" i="7"/>
  <c r="Q681" i="7"/>
  <c r="R681" i="7"/>
  <c r="S681" i="7"/>
  <c r="T681" i="7"/>
  <c r="U681" i="7"/>
  <c r="V681" i="7"/>
  <c r="W681" i="7"/>
  <c r="X681" i="7"/>
  <c r="Y681" i="7"/>
  <c r="Z681" i="7"/>
  <c r="AA681" i="7"/>
  <c r="AB681" i="7"/>
  <c r="AC681" i="7"/>
  <c r="AD681" i="7"/>
  <c r="AE681" i="7"/>
  <c r="E679" i="7"/>
  <c r="F679" i="7"/>
  <c r="G679" i="7"/>
  <c r="H679" i="7"/>
  <c r="I679" i="7"/>
  <c r="J679" i="7"/>
  <c r="K679" i="7"/>
  <c r="L679" i="7"/>
  <c r="M679" i="7"/>
  <c r="N679" i="7"/>
  <c r="O679" i="7"/>
  <c r="P679" i="7"/>
  <c r="Q679" i="7"/>
  <c r="R679" i="7"/>
  <c r="S679" i="7"/>
  <c r="T679" i="7"/>
  <c r="U679" i="7"/>
  <c r="V679" i="7"/>
  <c r="W679" i="7"/>
  <c r="X679" i="7"/>
  <c r="Y679" i="7"/>
  <c r="Z679" i="7"/>
  <c r="AA679" i="7"/>
  <c r="AB679" i="7"/>
  <c r="AC679" i="7"/>
  <c r="AD679" i="7"/>
  <c r="AE679" i="7"/>
  <c r="E676" i="7"/>
  <c r="F676" i="7"/>
  <c r="G676" i="7"/>
  <c r="H676" i="7"/>
  <c r="I676" i="7"/>
  <c r="J676" i="7"/>
  <c r="K676" i="7"/>
  <c r="L676" i="7"/>
  <c r="M676" i="7"/>
  <c r="N676" i="7"/>
  <c r="O676" i="7"/>
  <c r="P676" i="7"/>
  <c r="Q676" i="7"/>
  <c r="R676" i="7"/>
  <c r="S676" i="7"/>
  <c r="T676" i="7"/>
  <c r="U676" i="7"/>
  <c r="V676" i="7"/>
  <c r="W676" i="7"/>
  <c r="X676" i="7"/>
  <c r="Y676" i="7"/>
  <c r="Z676" i="7"/>
  <c r="AA676" i="7"/>
  <c r="AB676" i="7"/>
  <c r="AC676" i="7"/>
  <c r="AD676" i="7"/>
  <c r="AE676" i="7"/>
  <c r="E671" i="7"/>
  <c r="F671" i="7"/>
  <c r="G671" i="7"/>
  <c r="H671" i="7"/>
  <c r="I671" i="7"/>
  <c r="J671" i="7"/>
  <c r="K671" i="7"/>
  <c r="L671" i="7"/>
  <c r="M671" i="7"/>
  <c r="N671" i="7"/>
  <c r="O671" i="7"/>
  <c r="P671" i="7"/>
  <c r="Q671" i="7"/>
  <c r="R671" i="7"/>
  <c r="S671" i="7"/>
  <c r="T671" i="7"/>
  <c r="U671" i="7"/>
  <c r="V671" i="7"/>
  <c r="W671" i="7"/>
  <c r="X671" i="7"/>
  <c r="Y671" i="7"/>
  <c r="Z671" i="7"/>
  <c r="AA671" i="7"/>
  <c r="AB671" i="7"/>
  <c r="AC671" i="7"/>
  <c r="AD671" i="7"/>
  <c r="AE671" i="7"/>
  <c r="E669" i="7"/>
  <c r="F669" i="7"/>
  <c r="G669" i="7"/>
  <c r="H669" i="7"/>
  <c r="I669" i="7"/>
  <c r="J669" i="7"/>
  <c r="K669" i="7"/>
  <c r="L669" i="7"/>
  <c r="M669" i="7"/>
  <c r="N669" i="7"/>
  <c r="O669" i="7"/>
  <c r="P669" i="7"/>
  <c r="Q669" i="7"/>
  <c r="R669" i="7"/>
  <c r="S669" i="7"/>
  <c r="T669" i="7"/>
  <c r="U669" i="7"/>
  <c r="V669" i="7"/>
  <c r="W669" i="7"/>
  <c r="X669" i="7"/>
  <c r="Y669" i="7"/>
  <c r="Z669" i="7"/>
  <c r="AA669" i="7"/>
  <c r="AB669" i="7"/>
  <c r="AC669" i="7"/>
  <c r="AD669" i="7"/>
  <c r="AE669" i="7"/>
  <c r="E667" i="7"/>
  <c r="F667" i="7"/>
  <c r="G667" i="7"/>
  <c r="H667" i="7"/>
  <c r="I667" i="7"/>
  <c r="J667" i="7"/>
  <c r="K667" i="7"/>
  <c r="L667" i="7"/>
  <c r="M667" i="7"/>
  <c r="N667" i="7"/>
  <c r="O667" i="7"/>
  <c r="P667" i="7"/>
  <c r="Q667" i="7"/>
  <c r="R667" i="7"/>
  <c r="S667" i="7"/>
  <c r="T667" i="7"/>
  <c r="U667" i="7"/>
  <c r="V667" i="7"/>
  <c r="W667" i="7"/>
  <c r="X667" i="7"/>
  <c r="Y667" i="7"/>
  <c r="Z667" i="7"/>
  <c r="AA667" i="7"/>
  <c r="AB667" i="7"/>
  <c r="AC667" i="7"/>
  <c r="AD667" i="7"/>
  <c r="AE667" i="7"/>
  <c r="S15" i="3" l="1"/>
  <c r="D906" i="7"/>
  <c r="U552" i="3"/>
  <c r="U161" i="3"/>
  <c r="U123" i="3"/>
  <c r="U115" i="3"/>
  <c r="U445" i="3"/>
  <c r="U437" i="3"/>
  <c r="U172" i="3"/>
  <c r="U114" i="3"/>
  <c r="U98" i="3"/>
  <c r="U94" i="3"/>
  <c r="U185" i="3"/>
  <c r="U91" i="3"/>
  <c r="U550" i="3"/>
  <c r="U117" i="3"/>
  <c r="U113" i="3"/>
  <c r="U104" i="3"/>
  <c r="U97" i="3"/>
  <c r="U85" i="3"/>
  <c r="U470" i="3"/>
  <c r="U578" i="3"/>
  <c r="U549" i="3"/>
  <c r="U545" i="3"/>
  <c r="U124" i="3"/>
  <c r="U107" i="3"/>
  <c r="U494" i="3"/>
  <c r="U576" i="3"/>
  <c r="U493" i="3"/>
  <c r="U204" i="3"/>
  <c r="U188" i="3" s="1"/>
  <c r="U438" i="3"/>
  <c r="D984" i="7"/>
  <c r="T188" i="3"/>
  <c r="T228" i="3"/>
  <c r="T240" i="3"/>
  <c r="T255" i="3"/>
  <c r="T265" i="3"/>
  <c r="T272" i="3"/>
  <c r="T290" i="3"/>
  <c r="T306" i="3"/>
  <c r="T317" i="3"/>
  <c r="T330" i="3"/>
  <c r="T343" i="3"/>
  <c r="T380" i="3"/>
  <c r="T564" i="3"/>
  <c r="T602" i="3"/>
  <c r="T613" i="3"/>
  <c r="T623" i="3"/>
  <c r="T633" i="3"/>
  <c r="T639" i="3"/>
  <c r="T643" i="3"/>
  <c r="T656" i="3"/>
  <c r="T665" i="3"/>
  <c r="T675" i="3"/>
  <c r="T681" i="3"/>
  <c r="T685" i="3"/>
  <c r="T692" i="3"/>
  <c r="T711" i="3"/>
  <c r="T719" i="3"/>
  <c r="T724" i="3"/>
  <c r="T732" i="3"/>
  <c r="T736" i="3"/>
  <c r="T741" i="3"/>
  <c r="T744" i="3"/>
  <c r="T705" i="3"/>
  <c r="T128" i="3"/>
  <c r="T214" i="3"/>
  <c r="T235" i="3"/>
  <c r="T246" i="3"/>
  <c r="T267" i="3"/>
  <c r="T274" i="3"/>
  <c r="T286" i="3"/>
  <c r="T300" i="3"/>
  <c r="T313" i="3"/>
  <c r="T321" i="3"/>
  <c r="T328" i="3"/>
  <c r="T336" i="3"/>
  <c r="T347" i="3"/>
  <c r="T352" i="3"/>
  <c r="T356" i="3"/>
  <c r="T358" i="3"/>
  <c r="T363" i="3"/>
  <c r="T365" i="3"/>
  <c r="T367" i="3"/>
  <c r="T375" i="3"/>
  <c r="T377" i="3"/>
  <c r="T495" i="3"/>
  <c r="T589" i="3"/>
  <c r="T610" i="3"/>
  <c r="T619" i="3"/>
  <c r="T630" i="3"/>
  <c r="T637" i="3"/>
  <c r="T645" i="3"/>
  <c r="T658" i="3"/>
  <c r="T663" i="3"/>
  <c r="T673" i="3"/>
  <c r="T677" i="3"/>
  <c r="T683" i="3"/>
  <c r="T690" i="3"/>
  <c r="T700" i="3"/>
  <c r="T715" i="3"/>
  <c r="T722" i="3"/>
  <c r="T726" i="3"/>
  <c r="T734" i="3"/>
  <c r="T739" i="3"/>
  <c r="T707" i="3"/>
  <c r="T142" i="3"/>
  <c r="T210" i="3"/>
  <c r="T225" i="3"/>
  <c r="T232" i="3"/>
  <c r="T238" i="3"/>
  <c r="T244" i="3"/>
  <c r="T262" i="3"/>
  <c r="T270" i="3"/>
  <c r="T276" i="3"/>
  <c r="T284" i="3"/>
  <c r="T288" i="3"/>
  <c r="T294" i="3"/>
  <c r="T296" i="3"/>
  <c r="T298" i="3"/>
  <c r="T304" i="3"/>
  <c r="T309" i="3"/>
  <c r="T311" i="3"/>
  <c r="T323" i="3"/>
  <c r="T332" i="3"/>
  <c r="T334" i="3"/>
  <c r="T339" i="3"/>
  <c r="T350" i="3"/>
  <c r="T354" i="3"/>
  <c r="T361" i="3"/>
  <c r="T370" i="3"/>
  <c r="T508" i="3"/>
  <c r="T585" i="3"/>
  <c r="T605" i="3"/>
  <c r="T616" i="3"/>
  <c r="T621" i="3"/>
  <c r="T635" i="3"/>
  <c r="T641" i="3"/>
  <c r="T647" i="3"/>
  <c r="T661" i="3"/>
  <c r="T670" i="3"/>
  <c r="T679" i="3"/>
  <c r="T687" i="3"/>
  <c r="T694" i="3"/>
  <c r="T703" i="3"/>
  <c r="T728" i="3"/>
  <c r="T996" i="3"/>
  <c r="T709" i="3"/>
  <c r="T804" i="3"/>
  <c r="T819" i="3"/>
  <c r="T847" i="3"/>
  <c r="T859" i="3"/>
  <c r="T862" i="3"/>
  <c r="T871" i="3"/>
  <c r="T875" i="3"/>
  <c r="T878" i="3"/>
  <c r="T881" i="3"/>
  <c r="T883" i="3"/>
  <c r="T885" i="3"/>
  <c r="T888" i="3"/>
  <c r="T890" i="3"/>
  <c r="T892" i="3"/>
  <c r="T900" i="3"/>
  <c r="T903" i="3"/>
  <c r="T905" i="3"/>
  <c r="T907" i="3"/>
  <c r="T909" i="3"/>
  <c r="T911" i="3"/>
  <c r="T914" i="3"/>
  <c r="T916" i="3"/>
  <c r="T918" i="3"/>
  <c r="T920" i="3"/>
  <c r="T927" i="3"/>
  <c r="T930" i="3"/>
  <c r="T934" i="3"/>
  <c r="T937" i="3"/>
  <c r="T939" i="3"/>
  <c r="T943" i="3"/>
  <c r="T945" i="3"/>
  <c r="T947" i="3"/>
  <c r="T949" i="3"/>
  <c r="T951" i="3"/>
  <c r="T953" i="3"/>
  <c r="T955" i="3"/>
  <c r="T959" i="3"/>
  <c r="T961" i="3"/>
  <c r="T963" i="3"/>
  <c r="T965" i="3"/>
  <c r="T969" i="3"/>
  <c r="T971" i="3"/>
  <c r="T973" i="3"/>
  <c r="T975" i="3"/>
  <c r="T978" i="3"/>
  <c r="T981" i="3"/>
  <c r="T985" i="3"/>
  <c r="T991" i="3"/>
  <c r="T994" i="3"/>
  <c r="T998" i="3"/>
  <c r="T1001" i="3"/>
  <c r="T1005" i="3"/>
  <c r="T1007" i="3"/>
  <c r="T1009" i="3"/>
  <c r="T1011" i="3"/>
  <c r="D891" i="7"/>
  <c r="D933" i="7"/>
  <c r="D721" i="7"/>
  <c r="D676" i="7"/>
  <c r="D881" i="7"/>
  <c r="J14" i="3"/>
  <c r="D734" i="7"/>
  <c r="D936" i="7"/>
  <c r="D706" i="7"/>
  <c r="D725" i="7"/>
  <c r="D917" i="7"/>
  <c r="D940" i="7"/>
  <c r="D945" i="7"/>
  <c r="D981" i="7"/>
  <c r="D997" i="7"/>
  <c r="D1004" i="7"/>
  <c r="K743" i="3"/>
  <c r="S13" i="3"/>
  <c r="L743" i="3"/>
  <c r="U743" i="3"/>
  <c r="K14" i="3"/>
  <c r="J743" i="3"/>
  <c r="K379" i="3"/>
  <c r="L14" i="3"/>
  <c r="J379" i="3"/>
  <c r="L379" i="3"/>
  <c r="I14" i="3"/>
  <c r="I379" i="3"/>
  <c r="I743" i="3"/>
  <c r="D742" i="7"/>
  <c r="D693" i="7"/>
  <c r="D700" i="7"/>
  <c r="D717" i="7"/>
  <c r="D898" i="7"/>
  <c r="D926" i="7"/>
  <c r="D961" i="7"/>
  <c r="D971" i="7"/>
  <c r="D987" i="7"/>
  <c r="D991" i="7"/>
  <c r="D1007" i="7"/>
  <c r="D1017" i="7"/>
  <c r="D865" i="7"/>
  <c r="AE749" i="7"/>
  <c r="AA749" i="7"/>
  <c r="W749" i="7"/>
  <c r="S749" i="7"/>
  <c r="O749" i="7"/>
  <c r="K749" i="7"/>
  <c r="G749" i="7"/>
  <c r="D671" i="7"/>
  <c r="D810" i="7"/>
  <c r="D825" i="7"/>
  <c r="D853" i="7"/>
  <c r="D868" i="7"/>
  <c r="D877" i="7"/>
  <c r="D884" i="7"/>
  <c r="Y749" i="7"/>
  <c r="U749" i="7"/>
  <c r="Q749" i="7"/>
  <c r="M749" i="7"/>
  <c r="I749" i="7"/>
  <c r="E749" i="7"/>
  <c r="AD749" i="7"/>
  <c r="Z749" i="7"/>
  <c r="V749" i="7"/>
  <c r="R749" i="7"/>
  <c r="N749" i="7"/>
  <c r="J749" i="7"/>
  <c r="F749" i="7"/>
  <c r="AB749" i="7"/>
  <c r="X749" i="7"/>
  <c r="T749" i="7"/>
  <c r="H749" i="7"/>
  <c r="L749" i="7"/>
  <c r="P749" i="7"/>
  <c r="E664" i="7"/>
  <c r="F664" i="7"/>
  <c r="G664" i="7"/>
  <c r="H664" i="7"/>
  <c r="I664" i="7"/>
  <c r="J664" i="7"/>
  <c r="K664" i="7"/>
  <c r="L664" i="7"/>
  <c r="M664" i="7"/>
  <c r="N664" i="7"/>
  <c r="O664" i="7"/>
  <c r="P664" i="7"/>
  <c r="Q664" i="7"/>
  <c r="R664" i="7"/>
  <c r="S664" i="7"/>
  <c r="T664" i="7"/>
  <c r="U664" i="7"/>
  <c r="V664" i="7"/>
  <c r="W664" i="7"/>
  <c r="X664" i="7"/>
  <c r="Y664" i="7"/>
  <c r="Z664" i="7"/>
  <c r="AA664" i="7"/>
  <c r="AB664" i="7"/>
  <c r="AC664" i="7"/>
  <c r="AD664" i="7"/>
  <c r="AE664" i="7"/>
  <c r="D664" i="7"/>
  <c r="E662" i="7"/>
  <c r="F662" i="7"/>
  <c r="G662" i="7"/>
  <c r="H662" i="7"/>
  <c r="I662" i="7"/>
  <c r="J662" i="7"/>
  <c r="K662" i="7"/>
  <c r="L662" i="7"/>
  <c r="M662" i="7"/>
  <c r="N662" i="7"/>
  <c r="O662" i="7"/>
  <c r="P662" i="7"/>
  <c r="Q662" i="7"/>
  <c r="R662" i="7"/>
  <c r="S662" i="7"/>
  <c r="T662" i="7"/>
  <c r="U662" i="7"/>
  <c r="V662" i="7"/>
  <c r="W662" i="7"/>
  <c r="X662" i="7"/>
  <c r="Y662" i="7"/>
  <c r="Z662" i="7"/>
  <c r="AA662" i="7"/>
  <c r="AB662" i="7"/>
  <c r="AC662" i="7"/>
  <c r="AD662" i="7"/>
  <c r="AE662" i="7"/>
  <c r="D662" i="7"/>
  <c r="E653" i="7"/>
  <c r="F653" i="7"/>
  <c r="G653" i="7"/>
  <c r="H653" i="7"/>
  <c r="I653" i="7"/>
  <c r="J653" i="7"/>
  <c r="K653" i="7"/>
  <c r="L653" i="7"/>
  <c r="M653" i="7"/>
  <c r="N653" i="7"/>
  <c r="O653" i="7"/>
  <c r="P653" i="7"/>
  <c r="Q653" i="7"/>
  <c r="R653" i="7"/>
  <c r="S653" i="7"/>
  <c r="T653" i="7"/>
  <c r="U653" i="7"/>
  <c r="V653" i="7"/>
  <c r="W653" i="7"/>
  <c r="X653" i="7"/>
  <c r="Y653" i="7"/>
  <c r="Z653" i="7"/>
  <c r="AA653" i="7"/>
  <c r="AB653" i="7"/>
  <c r="AC653" i="7"/>
  <c r="AD653" i="7"/>
  <c r="AE653" i="7"/>
  <c r="D653" i="7"/>
  <c r="E651" i="7"/>
  <c r="F651" i="7"/>
  <c r="G651" i="7"/>
  <c r="H651" i="7"/>
  <c r="I651" i="7"/>
  <c r="J651" i="7"/>
  <c r="K651" i="7"/>
  <c r="L651" i="7"/>
  <c r="M651" i="7"/>
  <c r="N651" i="7"/>
  <c r="O651" i="7"/>
  <c r="P651" i="7"/>
  <c r="Q651" i="7"/>
  <c r="R651" i="7"/>
  <c r="S651" i="7"/>
  <c r="T651" i="7"/>
  <c r="U651" i="7"/>
  <c r="V651" i="7"/>
  <c r="W651" i="7"/>
  <c r="X651" i="7"/>
  <c r="Y651" i="7"/>
  <c r="Z651" i="7"/>
  <c r="AA651" i="7"/>
  <c r="AB651" i="7"/>
  <c r="AC651" i="7"/>
  <c r="AD651" i="7"/>
  <c r="AE651" i="7"/>
  <c r="D651" i="7"/>
  <c r="E649" i="7"/>
  <c r="F649" i="7"/>
  <c r="G649" i="7"/>
  <c r="H649" i="7"/>
  <c r="I649" i="7"/>
  <c r="J649" i="7"/>
  <c r="K649" i="7"/>
  <c r="L649" i="7"/>
  <c r="M649" i="7"/>
  <c r="N649" i="7"/>
  <c r="O649" i="7"/>
  <c r="P649" i="7"/>
  <c r="Q649" i="7"/>
  <c r="R649" i="7"/>
  <c r="S649" i="7"/>
  <c r="T649" i="7"/>
  <c r="U649" i="7"/>
  <c r="V649" i="7"/>
  <c r="W649" i="7"/>
  <c r="X649" i="7"/>
  <c r="Y649" i="7"/>
  <c r="Z649" i="7"/>
  <c r="AA649" i="7"/>
  <c r="AB649" i="7"/>
  <c r="AC649" i="7"/>
  <c r="AD649" i="7"/>
  <c r="AE649" i="7"/>
  <c r="D649" i="7"/>
  <c r="E647" i="7"/>
  <c r="F647" i="7"/>
  <c r="G647" i="7"/>
  <c r="H647" i="7"/>
  <c r="I647" i="7"/>
  <c r="J647" i="7"/>
  <c r="K647" i="7"/>
  <c r="L647" i="7"/>
  <c r="M647" i="7"/>
  <c r="N647" i="7"/>
  <c r="O647" i="7"/>
  <c r="P647" i="7"/>
  <c r="Q647" i="7"/>
  <c r="R647" i="7"/>
  <c r="S647" i="7"/>
  <c r="T647" i="7"/>
  <c r="U647" i="7"/>
  <c r="V647" i="7"/>
  <c r="W647" i="7"/>
  <c r="X647" i="7"/>
  <c r="Y647" i="7"/>
  <c r="Z647" i="7"/>
  <c r="AA647" i="7"/>
  <c r="AB647" i="7"/>
  <c r="AC647" i="7"/>
  <c r="AD647" i="7"/>
  <c r="AE647" i="7"/>
  <c r="D647" i="7"/>
  <c r="AE645" i="7"/>
  <c r="E645" i="7"/>
  <c r="F645" i="7"/>
  <c r="G645" i="7"/>
  <c r="H645" i="7"/>
  <c r="I645" i="7"/>
  <c r="J645" i="7"/>
  <c r="K645" i="7"/>
  <c r="L645" i="7"/>
  <c r="M645" i="7"/>
  <c r="N645" i="7"/>
  <c r="O645" i="7"/>
  <c r="P645" i="7"/>
  <c r="Q645" i="7"/>
  <c r="R645" i="7"/>
  <c r="S645" i="7"/>
  <c r="T645" i="7"/>
  <c r="U645" i="7"/>
  <c r="V645" i="7"/>
  <c r="W645" i="7"/>
  <c r="X645" i="7"/>
  <c r="Y645" i="7"/>
  <c r="Z645" i="7"/>
  <c r="AA645" i="7"/>
  <c r="AB645" i="7"/>
  <c r="AC645" i="7"/>
  <c r="AD645" i="7"/>
  <c r="D645" i="7"/>
  <c r="E643" i="7"/>
  <c r="F643" i="7"/>
  <c r="G643" i="7"/>
  <c r="H643" i="7"/>
  <c r="I643" i="7"/>
  <c r="J643" i="7"/>
  <c r="K643" i="7"/>
  <c r="L643" i="7"/>
  <c r="M643" i="7"/>
  <c r="N643" i="7"/>
  <c r="O643" i="7"/>
  <c r="P643" i="7"/>
  <c r="Q643" i="7"/>
  <c r="R643" i="7"/>
  <c r="S643" i="7"/>
  <c r="T643" i="7"/>
  <c r="U643" i="7"/>
  <c r="V643" i="7"/>
  <c r="W643" i="7"/>
  <c r="X643" i="7"/>
  <c r="Y643" i="7"/>
  <c r="Z643" i="7"/>
  <c r="AA643" i="7"/>
  <c r="AB643" i="7"/>
  <c r="AC643" i="7"/>
  <c r="AD643" i="7"/>
  <c r="AE643" i="7"/>
  <c r="D643" i="7"/>
  <c r="E641" i="7"/>
  <c r="F641" i="7"/>
  <c r="G641" i="7"/>
  <c r="H641" i="7"/>
  <c r="I641" i="7"/>
  <c r="J641" i="7"/>
  <c r="K641" i="7"/>
  <c r="L641" i="7"/>
  <c r="M641" i="7"/>
  <c r="N641" i="7"/>
  <c r="O641" i="7"/>
  <c r="P641" i="7"/>
  <c r="Q641" i="7"/>
  <c r="R641" i="7"/>
  <c r="S641" i="7"/>
  <c r="T641" i="7"/>
  <c r="U641" i="7"/>
  <c r="V641" i="7"/>
  <c r="W641" i="7"/>
  <c r="X641" i="7"/>
  <c r="Y641" i="7"/>
  <c r="Z641" i="7"/>
  <c r="AA641" i="7"/>
  <c r="AB641" i="7"/>
  <c r="AC641" i="7"/>
  <c r="AD641" i="7"/>
  <c r="AE641" i="7"/>
  <c r="D641" i="7"/>
  <c r="E639" i="7"/>
  <c r="F639" i="7"/>
  <c r="G639" i="7"/>
  <c r="H639" i="7"/>
  <c r="I639" i="7"/>
  <c r="J639" i="7"/>
  <c r="K639" i="7"/>
  <c r="L639" i="7"/>
  <c r="M639" i="7"/>
  <c r="N639" i="7"/>
  <c r="O639" i="7"/>
  <c r="P639" i="7"/>
  <c r="Q639" i="7"/>
  <c r="R639" i="7"/>
  <c r="S639" i="7"/>
  <c r="T639" i="7"/>
  <c r="U639" i="7"/>
  <c r="V639" i="7"/>
  <c r="W639" i="7"/>
  <c r="X639" i="7"/>
  <c r="Y639" i="7"/>
  <c r="Z639" i="7"/>
  <c r="AA639" i="7"/>
  <c r="AB639" i="7"/>
  <c r="AC639" i="7"/>
  <c r="AD639" i="7"/>
  <c r="AE639" i="7"/>
  <c r="D639" i="7"/>
  <c r="E636" i="7"/>
  <c r="F636" i="7"/>
  <c r="G636" i="7"/>
  <c r="H636" i="7"/>
  <c r="I636" i="7"/>
  <c r="J636" i="7"/>
  <c r="K636" i="7"/>
  <c r="L636" i="7"/>
  <c r="M636" i="7"/>
  <c r="N636" i="7"/>
  <c r="O636" i="7"/>
  <c r="P636" i="7"/>
  <c r="Q636" i="7"/>
  <c r="R636" i="7"/>
  <c r="S636" i="7"/>
  <c r="T636" i="7"/>
  <c r="U636" i="7"/>
  <c r="V636" i="7"/>
  <c r="W636" i="7"/>
  <c r="X636" i="7"/>
  <c r="Y636" i="7"/>
  <c r="Z636" i="7"/>
  <c r="AA636" i="7"/>
  <c r="AB636" i="7"/>
  <c r="AC636" i="7"/>
  <c r="AD636" i="7"/>
  <c r="AE636" i="7"/>
  <c r="D636" i="7"/>
  <c r="E629" i="7"/>
  <c r="F629" i="7"/>
  <c r="G629" i="7"/>
  <c r="H629" i="7"/>
  <c r="I629" i="7"/>
  <c r="J629" i="7"/>
  <c r="K629" i="7"/>
  <c r="L629" i="7"/>
  <c r="M629" i="7"/>
  <c r="N629" i="7"/>
  <c r="O629" i="7"/>
  <c r="P629" i="7"/>
  <c r="Q629" i="7"/>
  <c r="R629" i="7"/>
  <c r="S629" i="7"/>
  <c r="T629" i="7"/>
  <c r="U629" i="7"/>
  <c r="V629" i="7"/>
  <c r="W629" i="7"/>
  <c r="X629" i="7"/>
  <c r="Y629" i="7"/>
  <c r="Z629" i="7"/>
  <c r="AA629" i="7"/>
  <c r="AB629" i="7"/>
  <c r="AC629" i="7"/>
  <c r="AD629" i="7"/>
  <c r="AE629" i="7"/>
  <c r="D629" i="7"/>
  <c r="E627" i="7"/>
  <c r="F627" i="7"/>
  <c r="G627" i="7"/>
  <c r="H627" i="7"/>
  <c r="I627" i="7"/>
  <c r="J627" i="7"/>
  <c r="K627" i="7"/>
  <c r="L627" i="7"/>
  <c r="M627" i="7"/>
  <c r="N627" i="7"/>
  <c r="O627" i="7"/>
  <c r="P627" i="7"/>
  <c r="Q627" i="7"/>
  <c r="R627" i="7"/>
  <c r="S627" i="7"/>
  <c r="T627" i="7"/>
  <c r="U627" i="7"/>
  <c r="V627" i="7"/>
  <c r="W627" i="7"/>
  <c r="X627" i="7"/>
  <c r="Y627" i="7"/>
  <c r="Z627" i="7"/>
  <c r="AA627" i="7"/>
  <c r="AB627" i="7"/>
  <c r="AC627" i="7"/>
  <c r="AD627" i="7"/>
  <c r="AE627" i="7"/>
  <c r="D627" i="7"/>
  <c r="E625" i="7"/>
  <c r="F625" i="7"/>
  <c r="G625" i="7"/>
  <c r="H625" i="7"/>
  <c r="I625" i="7"/>
  <c r="J625" i="7"/>
  <c r="K625" i="7"/>
  <c r="L625" i="7"/>
  <c r="M625" i="7"/>
  <c r="N625" i="7"/>
  <c r="O625" i="7"/>
  <c r="P625" i="7"/>
  <c r="Q625" i="7"/>
  <c r="R625" i="7"/>
  <c r="S625" i="7"/>
  <c r="T625" i="7"/>
  <c r="U625" i="7"/>
  <c r="V625" i="7"/>
  <c r="W625" i="7"/>
  <c r="X625" i="7"/>
  <c r="Y625" i="7"/>
  <c r="Z625" i="7"/>
  <c r="AA625" i="7"/>
  <c r="AB625" i="7"/>
  <c r="AC625" i="7"/>
  <c r="AD625" i="7"/>
  <c r="AE625" i="7"/>
  <c r="D625" i="7"/>
  <c r="E622" i="7"/>
  <c r="F622" i="7"/>
  <c r="G622" i="7"/>
  <c r="H622" i="7"/>
  <c r="I622" i="7"/>
  <c r="J622" i="7"/>
  <c r="K622" i="7"/>
  <c r="L622" i="7"/>
  <c r="M622" i="7"/>
  <c r="N622" i="7"/>
  <c r="O622" i="7"/>
  <c r="P622" i="7"/>
  <c r="Q622" i="7"/>
  <c r="R622" i="7"/>
  <c r="S622" i="7"/>
  <c r="T622" i="7"/>
  <c r="U622" i="7"/>
  <c r="V622" i="7"/>
  <c r="W622" i="7"/>
  <c r="X622" i="7"/>
  <c r="Y622" i="7"/>
  <c r="Z622" i="7"/>
  <c r="AA622" i="7"/>
  <c r="AB622" i="7"/>
  <c r="AC622" i="7"/>
  <c r="AD622" i="7"/>
  <c r="AE622" i="7"/>
  <c r="D622" i="7"/>
  <c r="D619" i="7"/>
  <c r="E616" i="7"/>
  <c r="F616" i="7"/>
  <c r="G616" i="7"/>
  <c r="H616" i="7"/>
  <c r="I616" i="7"/>
  <c r="J616" i="7"/>
  <c r="K616" i="7"/>
  <c r="L616" i="7"/>
  <c r="M616" i="7"/>
  <c r="N616" i="7"/>
  <c r="O616" i="7"/>
  <c r="P616" i="7"/>
  <c r="Q616" i="7"/>
  <c r="R616" i="7"/>
  <c r="S616" i="7"/>
  <c r="T616" i="7"/>
  <c r="U616" i="7"/>
  <c r="V616" i="7"/>
  <c r="W616" i="7"/>
  <c r="X616" i="7"/>
  <c r="Y616" i="7"/>
  <c r="Z616" i="7"/>
  <c r="AA616" i="7"/>
  <c r="AB616" i="7"/>
  <c r="AC616" i="7"/>
  <c r="AD616" i="7"/>
  <c r="AE616" i="7"/>
  <c r="D616" i="7"/>
  <c r="E611" i="7"/>
  <c r="F611" i="7"/>
  <c r="G611" i="7"/>
  <c r="H611" i="7"/>
  <c r="I611" i="7"/>
  <c r="J611" i="7"/>
  <c r="K611" i="7"/>
  <c r="L611" i="7"/>
  <c r="M611" i="7"/>
  <c r="N611" i="7"/>
  <c r="O611" i="7"/>
  <c r="P611" i="7"/>
  <c r="Q611" i="7"/>
  <c r="R611" i="7"/>
  <c r="S611" i="7"/>
  <c r="T611" i="7"/>
  <c r="U611" i="7"/>
  <c r="V611" i="7"/>
  <c r="W611" i="7"/>
  <c r="X611" i="7"/>
  <c r="Y611" i="7"/>
  <c r="Z611" i="7"/>
  <c r="AA611" i="7"/>
  <c r="AB611" i="7"/>
  <c r="AC611" i="7"/>
  <c r="AD611" i="7"/>
  <c r="AE611" i="7"/>
  <c r="D611" i="7"/>
  <c r="E608" i="7"/>
  <c r="F608" i="7"/>
  <c r="G608" i="7"/>
  <c r="H608" i="7"/>
  <c r="I608" i="7"/>
  <c r="J608" i="7"/>
  <c r="K608" i="7"/>
  <c r="L608" i="7"/>
  <c r="M608" i="7"/>
  <c r="N608" i="7"/>
  <c r="O608" i="7"/>
  <c r="P608" i="7"/>
  <c r="Q608" i="7"/>
  <c r="R608" i="7"/>
  <c r="S608" i="7"/>
  <c r="T608" i="7"/>
  <c r="U608" i="7"/>
  <c r="V608" i="7"/>
  <c r="W608" i="7"/>
  <c r="X608" i="7"/>
  <c r="Y608" i="7"/>
  <c r="Z608" i="7"/>
  <c r="AA608" i="7"/>
  <c r="AB608" i="7"/>
  <c r="AC608" i="7"/>
  <c r="AD608" i="7"/>
  <c r="AE608" i="7"/>
  <c r="D608" i="7"/>
  <c r="E595" i="7"/>
  <c r="F595" i="7"/>
  <c r="G595" i="7"/>
  <c r="H595" i="7"/>
  <c r="I595" i="7"/>
  <c r="J595" i="7"/>
  <c r="K595" i="7"/>
  <c r="L595" i="7"/>
  <c r="M595" i="7"/>
  <c r="N595" i="7"/>
  <c r="O595" i="7"/>
  <c r="P595" i="7"/>
  <c r="Q595" i="7"/>
  <c r="R595" i="7"/>
  <c r="S595" i="7"/>
  <c r="T595" i="7"/>
  <c r="U595" i="7"/>
  <c r="V595" i="7"/>
  <c r="W595" i="7"/>
  <c r="X595" i="7"/>
  <c r="Y595" i="7"/>
  <c r="Z595" i="7"/>
  <c r="AA595" i="7"/>
  <c r="AB595" i="7"/>
  <c r="AC595" i="7"/>
  <c r="AD595" i="7"/>
  <c r="AE595" i="7"/>
  <c r="D595" i="7"/>
  <c r="E591" i="7"/>
  <c r="F591" i="7"/>
  <c r="G591" i="7"/>
  <c r="H591" i="7"/>
  <c r="I591" i="7"/>
  <c r="J591" i="7"/>
  <c r="K591" i="7"/>
  <c r="L591" i="7"/>
  <c r="M591" i="7"/>
  <c r="N591" i="7"/>
  <c r="O591" i="7"/>
  <c r="P591" i="7"/>
  <c r="Q591" i="7"/>
  <c r="R591" i="7"/>
  <c r="S591" i="7"/>
  <c r="T591" i="7"/>
  <c r="U591" i="7"/>
  <c r="V591" i="7"/>
  <c r="W591" i="7"/>
  <c r="X591" i="7"/>
  <c r="Y591" i="7"/>
  <c r="Z591" i="7"/>
  <c r="AA591" i="7"/>
  <c r="AB591" i="7"/>
  <c r="AC591" i="7"/>
  <c r="AD591" i="7"/>
  <c r="AE591" i="7"/>
  <c r="D591" i="7"/>
  <c r="E570" i="7"/>
  <c r="F570" i="7"/>
  <c r="G570" i="7"/>
  <c r="H570" i="7"/>
  <c r="I570" i="7"/>
  <c r="J570" i="7"/>
  <c r="K570" i="7"/>
  <c r="L570" i="7"/>
  <c r="M570" i="7"/>
  <c r="N570" i="7"/>
  <c r="O570" i="7"/>
  <c r="P570" i="7"/>
  <c r="Q570" i="7"/>
  <c r="R570" i="7"/>
  <c r="S570" i="7"/>
  <c r="T570" i="7"/>
  <c r="U570" i="7"/>
  <c r="V570" i="7"/>
  <c r="W570" i="7"/>
  <c r="X570" i="7"/>
  <c r="Y570" i="7"/>
  <c r="Z570" i="7"/>
  <c r="AA570" i="7"/>
  <c r="AB570" i="7"/>
  <c r="AC570" i="7"/>
  <c r="AD570" i="7"/>
  <c r="AE570" i="7"/>
  <c r="D570" i="7"/>
  <c r="E514" i="7"/>
  <c r="F514" i="7"/>
  <c r="G514" i="7"/>
  <c r="H514" i="7"/>
  <c r="I514" i="7"/>
  <c r="J514" i="7"/>
  <c r="K514" i="7"/>
  <c r="L514" i="7"/>
  <c r="M514" i="7"/>
  <c r="N514" i="7"/>
  <c r="O514" i="7"/>
  <c r="P514" i="7"/>
  <c r="Q514" i="7"/>
  <c r="R514" i="7"/>
  <c r="S514" i="7"/>
  <c r="T514" i="7"/>
  <c r="U514" i="7"/>
  <c r="V514" i="7"/>
  <c r="W514" i="7"/>
  <c r="X514" i="7"/>
  <c r="Y514" i="7"/>
  <c r="Z514" i="7"/>
  <c r="AA514" i="7"/>
  <c r="AB514" i="7"/>
  <c r="AC514" i="7"/>
  <c r="AD514" i="7"/>
  <c r="AE514" i="7"/>
  <c r="D514" i="7"/>
  <c r="E501" i="7"/>
  <c r="F501" i="7"/>
  <c r="G501" i="7"/>
  <c r="H501" i="7"/>
  <c r="I501" i="7"/>
  <c r="J501" i="7"/>
  <c r="K501" i="7"/>
  <c r="L501" i="7"/>
  <c r="M501" i="7"/>
  <c r="N501" i="7"/>
  <c r="O501" i="7"/>
  <c r="P501" i="7"/>
  <c r="Q501" i="7"/>
  <c r="R501" i="7"/>
  <c r="S501" i="7"/>
  <c r="T501" i="7"/>
  <c r="U501" i="7"/>
  <c r="V501" i="7"/>
  <c r="W501" i="7"/>
  <c r="X501" i="7"/>
  <c r="Y501" i="7"/>
  <c r="Z501" i="7"/>
  <c r="AA501" i="7"/>
  <c r="AB501" i="7"/>
  <c r="AC501" i="7"/>
  <c r="AD501" i="7"/>
  <c r="AE501" i="7"/>
  <c r="D501" i="7"/>
  <c r="E386" i="7"/>
  <c r="F386" i="7"/>
  <c r="G386" i="7"/>
  <c r="H386" i="7"/>
  <c r="I386" i="7"/>
  <c r="J386" i="7"/>
  <c r="K386" i="7"/>
  <c r="L386" i="7"/>
  <c r="M386" i="7"/>
  <c r="N386" i="7"/>
  <c r="O386" i="7"/>
  <c r="P386" i="7"/>
  <c r="Q386" i="7"/>
  <c r="R386" i="7"/>
  <c r="S386" i="7"/>
  <c r="T386" i="7"/>
  <c r="U386" i="7"/>
  <c r="V386" i="7"/>
  <c r="W386" i="7"/>
  <c r="X386" i="7"/>
  <c r="Y386" i="7"/>
  <c r="Z386" i="7"/>
  <c r="AA386" i="7"/>
  <c r="AB386" i="7"/>
  <c r="AC386" i="7"/>
  <c r="AD386" i="7"/>
  <c r="AE386" i="7"/>
  <c r="E383" i="7"/>
  <c r="F383" i="7"/>
  <c r="G383" i="7"/>
  <c r="H383" i="7"/>
  <c r="I383" i="7"/>
  <c r="J383" i="7"/>
  <c r="K383" i="7"/>
  <c r="L383" i="7"/>
  <c r="M383" i="7"/>
  <c r="N383" i="7"/>
  <c r="O383" i="7"/>
  <c r="P383" i="7"/>
  <c r="Q383" i="7"/>
  <c r="R383" i="7"/>
  <c r="S383" i="7"/>
  <c r="T383" i="7"/>
  <c r="U383" i="7"/>
  <c r="V383" i="7"/>
  <c r="W383" i="7"/>
  <c r="X383" i="7"/>
  <c r="Y383" i="7"/>
  <c r="Z383" i="7"/>
  <c r="AA383" i="7"/>
  <c r="AB383" i="7"/>
  <c r="AC383" i="7"/>
  <c r="AD383" i="7"/>
  <c r="AE383" i="7"/>
  <c r="D383" i="7"/>
  <c r="E381" i="7"/>
  <c r="F381" i="7"/>
  <c r="G381" i="7"/>
  <c r="H381" i="7"/>
  <c r="I381" i="7"/>
  <c r="J381" i="7"/>
  <c r="K381" i="7"/>
  <c r="L381" i="7"/>
  <c r="M381" i="7"/>
  <c r="N381" i="7"/>
  <c r="O381" i="7"/>
  <c r="P381" i="7"/>
  <c r="Q381" i="7"/>
  <c r="R381" i="7"/>
  <c r="S381" i="7"/>
  <c r="T381" i="7"/>
  <c r="U381" i="7"/>
  <c r="V381" i="7"/>
  <c r="W381" i="7"/>
  <c r="X381" i="7"/>
  <c r="Y381" i="7"/>
  <c r="Z381" i="7"/>
  <c r="AA381" i="7"/>
  <c r="AB381" i="7"/>
  <c r="AC381" i="7"/>
  <c r="AD381" i="7"/>
  <c r="AE381" i="7"/>
  <c r="D381" i="7"/>
  <c r="E376" i="7"/>
  <c r="F376" i="7"/>
  <c r="G376" i="7"/>
  <c r="H376" i="7"/>
  <c r="I376" i="7"/>
  <c r="J376" i="7"/>
  <c r="K376" i="7"/>
  <c r="L376" i="7"/>
  <c r="M376" i="7"/>
  <c r="N376" i="7"/>
  <c r="O376" i="7"/>
  <c r="P376" i="7"/>
  <c r="Q376" i="7"/>
  <c r="R376" i="7"/>
  <c r="S376" i="7"/>
  <c r="T376" i="7"/>
  <c r="U376" i="7"/>
  <c r="V376" i="7"/>
  <c r="W376" i="7"/>
  <c r="X376" i="7"/>
  <c r="Y376" i="7"/>
  <c r="Z376" i="7"/>
  <c r="AA376" i="7"/>
  <c r="AB376" i="7"/>
  <c r="AC376" i="7"/>
  <c r="AD376" i="7"/>
  <c r="AE376" i="7"/>
  <c r="D376" i="7"/>
  <c r="E373" i="7"/>
  <c r="F373" i="7"/>
  <c r="G373" i="7"/>
  <c r="H373" i="7"/>
  <c r="I373" i="7"/>
  <c r="J373" i="7"/>
  <c r="K373" i="7"/>
  <c r="L373" i="7"/>
  <c r="M373" i="7"/>
  <c r="N373" i="7"/>
  <c r="O373" i="7"/>
  <c r="P373" i="7"/>
  <c r="Q373" i="7"/>
  <c r="R373" i="7"/>
  <c r="S373" i="7"/>
  <c r="T373" i="7"/>
  <c r="U373" i="7"/>
  <c r="V373" i="7"/>
  <c r="W373" i="7"/>
  <c r="X373" i="7"/>
  <c r="Y373" i="7"/>
  <c r="Z373" i="7"/>
  <c r="AA373" i="7"/>
  <c r="AB373" i="7"/>
  <c r="AC373" i="7"/>
  <c r="AD373" i="7"/>
  <c r="AE373" i="7"/>
  <c r="D373" i="7"/>
  <c r="E371" i="7"/>
  <c r="F371" i="7"/>
  <c r="G371" i="7"/>
  <c r="H371" i="7"/>
  <c r="I371" i="7"/>
  <c r="J371" i="7"/>
  <c r="K371" i="7"/>
  <c r="L371" i="7"/>
  <c r="M371" i="7"/>
  <c r="N371" i="7"/>
  <c r="O371" i="7"/>
  <c r="P371" i="7"/>
  <c r="Q371" i="7"/>
  <c r="R371" i="7"/>
  <c r="S371" i="7"/>
  <c r="T371" i="7"/>
  <c r="U371" i="7"/>
  <c r="V371" i="7"/>
  <c r="W371" i="7"/>
  <c r="X371" i="7"/>
  <c r="Y371" i="7"/>
  <c r="Z371" i="7"/>
  <c r="AA371" i="7"/>
  <c r="AB371" i="7"/>
  <c r="AC371" i="7"/>
  <c r="AD371" i="7"/>
  <c r="AE371" i="7"/>
  <c r="D371" i="7"/>
  <c r="E369" i="7"/>
  <c r="F369" i="7"/>
  <c r="G369" i="7"/>
  <c r="H369" i="7"/>
  <c r="I369" i="7"/>
  <c r="J369" i="7"/>
  <c r="K369" i="7"/>
  <c r="L369" i="7"/>
  <c r="M369" i="7"/>
  <c r="N369" i="7"/>
  <c r="O369" i="7"/>
  <c r="P369" i="7"/>
  <c r="Q369" i="7"/>
  <c r="R369" i="7"/>
  <c r="S369" i="7"/>
  <c r="T369" i="7"/>
  <c r="U369" i="7"/>
  <c r="V369" i="7"/>
  <c r="W369" i="7"/>
  <c r="X369" i="7"/>
  <c r="Y369" i="7"/>
  <c r="Z369" i="7"/>
  <c r="AA369" i="7"/>
  <c r="AB369" i="7"/>
  <c r="AC369" i="7"/>
  <c r="AD369" i="7"/>
  <c r="AE369" i="7"/>
  <c r="D369" i="7"/>
  <c r="E367" i="7"/>
  <c r="F367" i="7"/>
  <c r="G367" i="7"/>
  <c r="H367" i="7"/>
  <c r="I367" i="7"/>
  <c r="J367" i="7"/>
  <c r="K367" i="7"/>
  <c r="L367" i="7"/>
  <c r="M367" i="7"/>
  <c r="N367" i="7"/>
  <c r="O367" i="7"/>
  <c r="P367" i="7"/>
  <c r="Q367" i="7"/>
  <c r="R367" i="7"/>
  <c r="S367" i="7"/>
  <c r="T367" i="7"/>
  <c r="U367" i="7"/>
  <c r="V367" i="7"/>
  <c r="W367" i="7"/>
  <c r="X367" i="7"/>
  <c r="Y367" i="7"/>
  <c r="Z367" i="7"/>
  <c r="AA367" i="7"/>
  <c r="AB367" i="7"/>
  <c r="AC367" i="7"/>
  <c r="AD367" i="7"/>
  <c r="AE367" i="7"/>
  <c r="D367" i="7"/>
  <c r="E364" i="7"/>
  <c r="F364" i="7"/>
  <c r="G364" i="7"/>
  <c r="H364" i="7"/>
  <c r="I364" i="7"/>
  <c r="J364" i="7"/>
  <c r="K364" i="7"/>
  <c r="L364" i="7"/>
  <c r="M364" i="7"/>
  <c r="N364" i="7"/>
  <c r="O364" i="7"/>
  <c r="P364" i="7"/>
  <c r="Q364" i="7"/>
  <c r="R364" i="7"/>
  <c r="S364" i="7"/>
  <c r="T364" i="7"/>
  <c r="U364" i="7"/>
  <c r="V364" i="7"/>
  <c r="W364" i="7"/>
  <c r="X364" i="7"/>
  <c r="Y364" i="7"/>
  <c r="Z364" i="7"/>
  <c r="AA364" i="7"/>
  <c r="AB364" i="7"/>
  <c r="AC364" i="7"/>
  <c r="AD364" i="7"/>
  <c r="AE364" i="7"/>
  <c r="D364" i="7"/>
  <c r="E362" i="7"/>
  <c r="F362" i="7"/>
  <c r="G362" i="7"/>
  <c r="H362" i="7"/>
  <c r="I362" i="7"/>
  <c r="J362" i="7"/>
  <c r="K362" i="7"/>
  <c r="L362" i="7"/>
  <c r="M362" i="7"/>
  <c r="N362" i="7"/>
  <c r="O362" i="7"/>
  <c r="P362" i="7"/>
  <c r="Q362" i="7"/>
  <c r="R362" i="7"/>
  <c r="S362" i="7"/>
  <c r="T362" i="7"/>
  <c r="U362" i="7"/>
  <c r="V362" i="7"/>
  <c r="W362" i="7"/>
  <c r="X362" i="7"/>
  <c r="Y362" i="7"/>
  <c r="Z362" i="7"/>
  <c r="AA362" i="7"/>
  <c r="AB362" i="7"/>
  <c r="AC362" i="7"/>
  <c r="AD362" i="7"/>
  <c r="AE362" i="7"/>
  <c r="D362" i="7"/>
  <c r="E360" i="7"/>
  <c r="F360" i="7"/>
  <c r="G360" i="7"/>
  <c r="H360" i="7"/>
  <c r="I360" i="7"/>
  <c r="J360" i="7"/>
  <c r="K360" i="7"/>
  <c r="L360" i="7"/>
  <c r="M360" i="7"/>
  <c r="N360" i="7"/>
  <c r="O360" i="7"/>
  <c r="P360" i="7"/>
  <c r="Q360" i="7"/>
  <c r="R360" i="7"/>
  <c r="S360" i="7"/>
  <c r="T360" i="7"/>
  <c r="U360" i="7"/>
  <c r="V360" i="7"/>
  <c r="W360" i="7"/>
  <c r="X360" i="7"/>
  <c r="Y360" i="7"/>
  <c r="Z360" i="7"/>
  <c r="AA360" i="7"/>
  <c r="AB360" i="7"/>
  <c r="AC360" i="7"/>
  <c r="AD360" i="7"/>
  <c r="AE360" i="7"/>
  <c r="D360" i="7"/>
  <c r="E358" i="7"/>
  <c r="F358" i="7"/>
  <c r="G358" i="7"/>
  <c r="H358" i="7"/>
  <c r="I358" i="7"/>
  <c r="J358" i="7"/>
  <c r="K358" i="7"/>
  <c r="L358" i="7"/>
  <c r="M358" i="7"/>
  <c r="N358" i="7"/>
  <c r="O358" i="7"/>
  <c r="P358" i="7"/>
  <c r="Q358" i="7"/>
  <c r="R358" i="7"/>
  <c r="S358" i="7"/>
  <c r="T358" i="7"/>
  <c r="U358" i="7"/>
  <c r="V358" i="7"/>
  <c r="W358" i="7"/>
  <c r="X358" i="7"/>
  <c r="Y358" i="7"/>
  <c r="Z358" i="7"/>
  <c r="AA358" i="7"/>
  <c r="AB358" i="7"/>
  <c r="AC358" i="7"/>
  <c r="AD358" i="7"/>
  <c r="AE358" i="7"/>
  <c r="D358" i="7"/>
  <c r="E356" i="7"/>
  <c r="F356" i="7"/>
  <c r="G356" i="7"/>
  <c r="H356" i="7"/>
  <c r="I356" i="7"/>
  <c r="J356" i="7"/>
  <c r="K356" i="7"/>
  <c r="L356" i="7"/>
  <c r="M356" i="7"/>
  <c r="N356" i="7"/>
  <c r="O356" i="7"/>
  <c r="P356" i="7"/>
  <c r="Q356" i="7"/>
  <c r="R356" i="7"/>
  <c r="S356" i="7"/>
  <c r="T356" i="7"/>
  <c r="U356" i="7"/>
  <c r="V356" i="7"/>
  <c r="W356" i="7"/>
  <c r="X356" i="7"/>
  <c r="Y356" i="7"/>
  <c r="Z356" i="7"/>
  <c r="AA356" i="7"/>
  <c r="AB356" i="7"/>
  <c r="AC356" i="7"/>
  <c r="AD356" i="7"/>
  <c r="AE356" i="7"/>
  <c r="D356" i="7"/>
  <c r="E353" i="7"/>
  <c r="F353" i="7"/>
  <c r="G353" i="7"/>
  <c r="H353" i="7"/>
  <c r="I353" i="7"/>
  <c r="J353" i="7"/>
  <c r="K353" i="7"/>
  <c r="L353" i="7"/>
  <c r="M353" i="7"/>
  <c r="N353" i="7"/>
  <c r="O353" i="7"/>
  <c r="P353" i="7"/>
  <c r="Q353" i="7"/>
  <c r="R353" i="7"/>
  <c r="S353" i="7"/>
  <c r="T353" i="7"/>
  <c r="U353" i="7"/>
  <c r="V353" i="7"/>
  <c r="W353" i="7"/>
  <c r="X353" i="7"/>
  <c r="Y353" i="7"/>
  <c r="Z353" i="7"/>
  <c r="AA353" i="7"/>
  <c r="AB353" i="7"/>
  <c r="AC353" i="7"/>
  <c r="AD353" i="7"/>
  <c r="AE353" i="7"/>
  <c r="D353" i="7"/>
  <c r="E349" i="7"/>
  <c r="F349" i="7"/>
  <c r="G349" i="7"/>
  <c r="H349" i="7"/>
  <c r="I349" i="7"/>
  <c r="J349" i="7"/>
  <c r="K349" i="7"/>
  <c r="L349" i="7"/>
  <c r="M349" i="7"/>
  <c r="N349" i="7"/>
  <c r="O349" i="7"/>
  <c r="P349" i="7"/>
  <c r="Q349" i="7"/>
  <c r="R349" i="7"/>
  <c r="S349" i="7"/>
  <c r="T349" i="7"/>
  <c r="U349" i="7"/>
  <c r="V349" i="7"/>
  <c r="W349" i="7"/>
  <c r="X349" i="7"/>
  <c r="Y349" i="7"/>
  <c r="Z349" i="7"/>
  <c r="AA349" i="7"/>
  <c r="AB349" i="7"/>
  <c r="AC349" i="7"/>
  <c r="AD349" i="7"/>
  <c r="AE349" i="7"/>
  <c r="D349" i="7"/>
  <c r="E345" i="7"/>
  <c r="F345" i="7"/>
  <c r="G345" i="7"/>
  <c r="H345" i="7"/>
  <c r="I345" i="7"/>
  <c r="J345" i="7"/>
  <c r="K345" i="7"/>
  <c r="L345" i="7"/>
  <c r="M345" i="7"/>
  <c r="N345" i="7"/>
  <c r="O345" i="7"/>
  <c r="P345" i="7"/>
  <c r="Q345" i="7"/>
  <c r="R345" i="7"/>
  <c r="S345" i="7"/>
  <c r="T345" i="7"/>
  <c r="U345" i="7"/>
  <c r="V345" i="7"/>
  <c r="W345" i="7"/>
  <c r="X345" i="7"/>
  <c r="Y345" i="7"/>
  <c r="Z345" i="7"/>
  <c r="AA345" i="7"/>
  <c r="AB345" i="7"/>
  <c r="AC345" i="7"/>
  <c r="AD345" i="7"/>
  <c r="AE345" i="7"/>
  <c r="D345" i="7"/>
  <c r="E342" i="7"/>
  <c r="F342" i="7"/>
  <c r="G342" i="7"/>
  <c r="H342" i="7"/>
  <c r="I342" i="7"/>
  <c r="J342" i="7"/>
  <c r="K342" i="7"/>
  <c r="L342" i="7"/>
  <c r="M342" i="7"/>
  <c r="N342" i="7"/>
  <c r="O342" i="7"/>
  <c r="P342" i="7"/>
  <c r="Q342" i="7"/>
  <c r="R342" i="7"/>
  <c r="S342" i="7"/>
  <c r="T342" i="7"/>
  <c r="U342" i="7"/>
  <c r="V342" i="7"/>
  <c r="W342" i="7"/>
  <c r="X342" i="7"/>
  <c r="Y342" i="7"/>
  <c r="Z342" i="7"/>
  <c r="AA342" i="7"/>
  <c r="AB342" i="7"/>
  <c r="AC342" i="7"/>
  <c r="AD342" i="7"/>
  <c r="AE342" i="7"/>
  <c r="D342" i="7"/>
  <c r="E340" i="7"/>
  <c r="F340" i="7"/>
  <c r="G340" i="7"/>
  <c r="H340" i="7"/>
  <c r="I340" i="7"/>
  <c r="J340" i="7"/>
  <c r="K340" i="7"/>
  <c r="L340" i="7"/>
  <c r="M340" i="7"/>
  <c r="N340" i="7"/>
  <c r="O340" i="7"/>
  <c r="P340" i="7"/>
  <c r="Q340" i="7"/>
  <c r="R340" i="7"/>
  <c r="S340" i="7"/>
  <c r="T340" i="7"/>
  <c r="U340" i="7"/>
  <c r="V340" i="7"/>
  <c r="W340" i="7"/>
  <c r="X340" i="7"/>
  <c r="Y340" i="7"/>
  <c r="Z340" i="7"/>
  <c r="AA340" i="7"/>
  <c r="AB340" i="7"/>
  <c r="AC340" i="7"/>
  <c r="AD340" i="7"/>
  <c r="AE340" i="7"/>
  <c r="D340" i="7"/>
  <c r="E338" i="7"/>
  <c r="F338" i="7"/>
  <c r="G338" i="7"/>
  <c r="H338" i="7"/>
  <c r="I338" i="7"/>
  <c r="J338" i="7"/>
  <c r="K338" i="7"/>
  <c r="L338" i="7"/>
  <c r="M338" i="7"/>
  <c r="N338" i="7"/>
  <c r="O338" i="7"/>
  <c r="P338" i="7"/>
  <c r="Q338" i="7"/>
  <c r="R338" i="7"/>
  <c r="S338" i="7"/>
  <c r="T338" i="7"/>
  <c r="U338" i="7"/>
  <c r="V338" i="7"/>
  <c r="W338" i="7"/>
  <c r="X338" i="7"/>
  <c r="Y338" i="7"/>
  <c r="Z338" i="7"/>
  <c r="AA338" i="7"/>
  <c r="AB338" i="7"/>
  <c r="AC338" i="7"/>
  <c r="AD338" i="7"/>
  <c r="AE338" i="7"/>
  <c r="D338" i="7"/>
  <c r="E336" i="7"/>
  <c r="F336" i="7"/>
  <c r="G336" i="7"/>
  <c r="H336" i="7"/>
  <c r="I336" i="7"/>
  <c r="J336" i="7"/>
  <c r="K336" i="7"/>
  <c r="L336" i="7"/>
  <c r="M336" i="7"/>
  <c r="N336" i="7"/>
  <c r="O336" i="7"/>
  <c r="P336" i="7"/>
  <c r="Q336" i="7"/>
  <c r="R336" i="7"/>
  <c r="S336" i="7"/>
  <c r="T336" i="7"/>
  <c r="U336" i="7"/>
  <c r="V336" i="7"/>
  <c r="W336" i="7"/>
  <c r="X336" i="7"/>
  <c r="Y336" i="7"/>
  <c r="Z336" i="7"/>
  <c r="AA336" i="7"/>
  <c r="AB336" i="7"/>
  <c r="AC336" i="7"/>
  <c r="AD336" i="7"/>
  <c r="AE336" i="7"/>
  <c r="D336" i="7"/>
  <c r="E334" i="7"/>
  <c r="F334" i="7"/>
  <c r="G334" i="7"/>
  <c r="H334" i="7"/>
  <c r="I334" i="7"/>
  <c r="J334" i="7"/>
  <c r="K334" i="7"/>
  <c r="L334" i="7"/>
  <c r="M334" i="7"/>
  <c r="N334" i="7"/>
  <c r="O334" i="7"/>
  <c r="P334" i="7"/>
  <c r="Q334" i="7"/>
  <c r="R334" i="7"/>
  <c r="S334" i="7"/>
  <c r="T334" i="7"/>
  <c r="U334" i="7"/>
  <c r="V334" i="7"/>
  <c r="W334" i="7"/>
  <c r="X334" i="7"/>
  <c r="Y334" i="7"/>
  <c r="Z334" i="7"/>
  <c r="AA334" i="7"/>
  <c r="AB334" i="7"/>
  <c r="AC334" i="7"/>
  <c r="AD334" i="7"/>
  <c r="AE334" i="7"/>
  <c r="D334" i="7"/>
  <c r="E329" i="7"/>
  <c r="F329" i="7"/>
  <c r="G329" i="7"/>
  <c r="H329" i="7"/>
  <c r="I329" i="7"/>
  <c r="J329" i="7"/>
  <c r="K329" i="7"/>
  <c r="L329" i="7"/>
  <c r="M329" i="7"/>
  <c r="N329" i="7"/>
  <c r="O329" i="7"/>
  <c r="P329" i="7"/>
  <c r="Q329" i="7"/>
  <c r="R329" i="7"/>
  <c r="S329" i="7"/>
  <c r="T329" i="7"/>
  <c r="U329" i="7"/>
  <c r="V329" i="7"/>
  <c r="W329" i="7"/>
  <c r="X329" i="7"/>
  <c r="Y329" i="7"/>
  <c r="Z329" i="7"/>
  <c r="AA329" i="7"/>
  <c r="AB329" i="7"/>
  <c r="AC329" i="7"/>
  <c r="AD329" i="7"/>
  <c r="AE329" i="7"/>
  <c r="D329" i="7"/>
  <c r="E327" i="7"/>
  <c r="F327" i="7"/>
  <c r="G327" i="7"/>
  <c r="H327" i="7"/>
  <c r="I327" i="7"/>
  <c r="J327" i="7"/>
  <c r="K327" i="7"/>
  <c r="L327" i="7"/>
  <c r="M327" i="7"/>
  <c r="N327" i="7"/>
  <c r="O327" i="7"/>
  <c r="P327" i="7"/>
  <c r="Q327" i="7"/>
  <c r="R327" i="7"/>
  <c r="S327" i="7"/>
  <c r="T327" i="7"/>
  <c r="U327" i="7"/>
  <c r="V327" i="7"/>
  <c r="W327" i="7"/>
  <c r="X327" i="7"/>
  <c r="Y327" i="7"/>
  <c r="Z327" i="7"/>
  <c r="AA327" i="7"/>
  <c r="AB327" i="7"/>
  <c r="AC327" i="7"/>
  <c r="AD327" i="7"/>
  <c r="AE327" i="7"/>
  <c r="D327" i="7"/>
  <c r="E323" i="7"/>
  <c r="F323" i="7"/>
  <c r="G323" i="7"/>
  <c r="H323" i="7"/>
  <c r="I323" i="7"/>
  <c r="J323" i="7"/>
  <c r="K323" i="7"/>
  <c r="L323" i="7"/>
  <c r="M323" i="7"/>
  <c r="N323" i="7"/>
  <c r="O323" i="7"/>
  <c r="P323" i="7"/>
  <c r="Q323" i="7"/>
  <c r="R323" i="7"/>
  <c r="S323" i="7"/>
  <c r="T323" i="7"/>
  <c r="U323" i="7"/>
  <c r="V323" i="7"/>
  <c r="W323" i="7"/>
  <c r="X323" i="7"/>
  <c r="Y323" i="7"/>
  <c r="Z323" i="7"/>
  <c r="AA323" i="7"/>
  <c r="AB323" i="7"/>
  <c r="AC323" i="7"/>
  <c r="AD323" i="7"/>
  <c r="AE323" i="7"/>
  <c r="D323" i="7"/>
  <c r="E319" i="7"/>
  <c r="F319" i="7"/>
  <c r="G319" i="7"/>
  <c r="H319" i="7"/>
  <c r="I319" i="7"/>
  <c r="J319" i="7"/>
  <c r="K319" i="7"/>
  <c r="L319" i="7"/>
  <c r="M319" i="7"/>
  <c r="N319" i="7"/>
  <c r="O319" i="7"/>
  <c r="P319" i="7"/>
  <c r="Q319" i="7"/>
  <c r="R319" i="7"/>
  <c r="S319" i="7"/>
  <c r="T319" i="7"/>
  <c r="U319" i="7"/>
  <c r="V319" i="7"/>
  <c r="W319" i="7"/>
  <c r="X319" i="7"/>
  <c r="Y319" i="7"/>
  <c r="Z319" i="7"/>
  <c r="AA319" i="7"/>
  <c r="AB319" i="7"/>
  <c r="AC319" i="7"/>
  <c r="AD319" i="7"/>
  <c r="AE319" i="7"/>
  <c r="D319" i="7"/>
  <c r="E317" i="7"/>
  <c r="F317" i="7"/>
  <c r="G317" i="7"/>
  <c r="H317" i="7"/>
  <c r="I317" i="7"/>
  <c r="J317" i="7"/>
  <c r="K317" i="7"/>
  <c r="L317" i="7"/>
  <c r="M317" i="7"/>
  <c r="N317" i="7"/>
  <c r="O317" i="7"/>
  <c r="P317" i="7"/>
  <c r="Q317" i="7"/>
  <c r="R317" i="7"/>
  <c r="S317" i="7"/>
  <c r="T317" i="7"/>
  <c r="U317" i="7"/>
  <c r="V317" i="7"/>
  <c r="W317" i="7"/>
  <c r="X317" i="7"/>
  <c r="Y317" i="7"/>
  <c r="Z317" i="7"/>
  <c r="AA317" i="7"/>
  <c r="AB317" i="7"/>
  <c r="AC317" i="7"/>
  <c r="AD317" i="7"/>
  <c r="AE317" i="7"/>
  <c r="D317" i="7"/>
  <c r="E315" i="7"/>
  <c r="F315" i="7"/>
  <c r="G315" i="7"/>
  <c r="H315" i="7"/>
  <c r="I315" i="7"/>
  <c r="J315" i="7"/>
  <c r="K315" i="7"/>
  <c r="L315" i="7"/>
  <c r="M315" i="7"/>
  <c r="N315" i="7"/>
  <c r="O315" i="7"/>
  <c r="P315" i="7"/>
  <c r="Q315" i="7"/>
  <c r="R315" i="7"/>
  <c r="S315" i="7"/>
  <c r="T315" i="7"/>
  <c r="U315" i="7"/>
  <c r="V315" i="7"/>
  <c r="W315" i="7"/>
  <c r="X315" i="7"/>
  <c r="Y315" i="7"/>
  <c r="Z315" i="7"/>
  <c r="AA315" i="7"/>
  <c r="AB315" i="7"/>
  <c r="AC315" i="7"/>
  <c r="AD315" i="7"/>
  <c r="AE315" i="7"/>
  <c r="D315" i="7"/>
  <c r="E312" i="7"/>
  <c r="F312" i="7"/>
  <c r="G312" i="7"/>
  <c r="H312" i="7"/>
  <c r="I312" i="7"/>
  <c r="J312" i="7"/>
  <c r="K312" i="7"/>
  <c r="L312" i="7"/>
  <c r="M312" i="7"/>
  <c r="N312" i="7"/>
  <c r="O312" i="7"/>
  <c r="P312" i="7"/>
  <c r="Q312" i="7"/>
  <c r="R312" i="7"/>
  <c r="S312" i="7"/>
  <c r="T312" i="7"/>
  <c r="U312" i="7"/>
  <c r="V312" i="7"/>
  <c r="W312" i="7"/>
  <c r="X312" i="7"/>
  <c r="Y312" i="7"/>
  <c r="Z312" i="7"/>
  <c r="AA312" i="7"/>
  <c r="AB312" i="7"/>
  <c r="AC312" i="7"/>
  <c r="AD312" i="7"/>
  <c r="AE312" i="7"/>
  <c r="D312" i="7"/>
  <c r="S306" i="7"/>
  <c r="T306" i="7"/>
  <c r="U306" i="7"/>
  <c r="V306" i="7"/>
  <c r="W306" i="7"/>
  <c r="X306" i="7"/>
  <c r="Y306" i="7"/>
  <c r="Z306" i="7"/>
  <c r="AA306" i="7"/>
  <c r="AB306" i="7"/>
  <c r="AC306" i="7"/>
  <c r="AD306" i="7"/>
  <c r="AE306" i="7"/>
  <c r="E310" i="7"/>
  <c r="F310" i="7"/>
  <c r="G310" i="7"/>
  <c r="H310" i="7"/>
  <c r="I310" i="7"/>
  <c r="J310" i="7"/>
  <c r="K310" i="7"/>
  <c r="L310" i="7"/>
  <c r="M310" i="7"/>
  <c r="N310" i="7"/>
  <c r="O310" i="7"/>
  <c r="P310" i="7"/>
  <c r="Q310" i="7"/>
  <c r="R310" i="7"/>
  <c r="S310" i="7"/>
  <c r="T310" i="7"/>
  <c r="U310" i="7"/>
  <c r="V310" i="7"/>
  <c r="W310" i="7"/>
  <c r="X310" i="7"/>
  <c r="Y310" i="7"/>
  <c r="Z310" i="7"/>
  <c r="AA310" i="7"/>
  <c r="AB310" i="7"/>
  <c r="AC310" i="7"/>
  <c r="AD310" i="7"/>
  <c r="AE310" i="7"/>
  <c r="D310" i="7"/>
  <c r="E306" i="7"/>
  <c r="F306" i="7"/>
  <c r="G306" i="7"/>
  <c r="H306" i="7"/>
  <c r="I306" i="7"/>
  <c r="J306" i="7"/>
  <c r="K306" i="7"/>
  <c r="L306" i="7"/>
  <c r="M306" i="7"/>
  <c r="N306" i="7"/>
  <c r="O306" i="7"/>
  <c r="P306" i="7"/>
  <c r="Q306" i="7"/>
  <c r="R306" i="7"/>
  <c r="D306" i="7"/>
  <c r="E304" i="7"/>
  <c r="F304" i="7"/>
  <c r="G304" i="7"/>
  <c r="H304" i="7"/>
  <c r="I304" i="7"/>
  <c r="J304" i="7"/>
  <c r="K304" i="7"/>
  <c r="L304" i="7"/>
  <c r="M304" i="7"/>
  <c r="N304" i="7"/>
  <c r="O304" i="7"/>
  <c r="P304" i="7"/>
  <c r="Q304" i="7"/>
  <c r="R304" i="7"/>
  <c r="S304" i="7"/>
  <c r="T304" i="7"/>
  <c r="U304" i="7"/>
  <c r="V304" i="7"/>
  <c r="W304" i="7"/>
  <c r="X304" i="7"/>
  <c r="Y304" i="7"/>
  <c r="Z304" i="7"/>
  <c r="AA304" i="7"/>
  <c r="AB304" i="7"/>
  <c r="AC304" i="7"/>
  <c r="AD304" i="7"/>
  <c r="AE304" i="7"/>
  <c r="D304" i="7"/>
  <c r="E302" i="7"/>
  <c r="F302" i="7"/>
  <c r="G302" i="7"/>
  <c r="H302" i="7"/>
  <c r="I302" i="7"/>
  <c r="J302" i="7"/>
  <c r="K302" i="7"/>
  <c r="L302" i="7"/>
  <c r="M302" i="7"/>
  <c r="N302" i="7"/>
  <c r="O302" i="7"/>
  <c r="P302" i="7"/>
  <c r="Q302" i="7"/>
  <c r="R302" i="7"/>
  <c r="S302" i="7"/>
  <c r="T302" i="7"/>
  <c r="U302" i="7"/>
  <c r="V302" i="7"/>
  <c r="W302" i="7"/>
  <c r="X302" i="7"/>
  <c r="Y302" i="7"/>
  <c r="Z302" i="7"/>
  <c r="AA302" i="7"/>
  <c r="AB302" i="7"/>
  <c r="AC302" i="7"/>
  <c r="AD302" i="7"/>
  <c r="AE302" i="7"/>
  <c r="D302" i="7"/>
  <c r="E300" i="7"/>
  <c r="F300" i="7"/>
  <c r="G300" i="7"/>
  <c r="H300" i="7"/>
  <c r="I300" i="7"/>
  <c r="J300" i="7"/>
  <c r="K300" i="7"/>
  <c r="L300" i="7"/>
  <c r="M300" i="7"/>
  <c r="N300" i="7"/>
  <c r="O300" i="7"/>
  <c r="P300" i="7"/>
  <c r="Q300" i="7"/>
  <c r="R300" i="7"/>
  <c r="S300" i="7"/>
  <c r="T300" i="7"/>
  <c r="U300" i="7"/>
  <c r="V300" i="7"/>
  <c r="W300" i="7"/>
  <c r="X300" i="7"/>
  <c r="Y300" i="7"/>
  <c r="Z300" i="7"/>
  <c r="AA300" i="7"/>
  <c r="AB300" i="7"/>
  <c r="AC300" i="7"/>
  <c r="AD300" i="7"/>
  <c r="AE300" i="7"/>
  <c r="D300" i="7"/>
  <c r="E296" i="7"/>
  <c r="F296" i="7"/>
  <c r="G296" i="7"/>
  <c r="H296" i="7"/>
  <c r="I296" i="7"/>
  <c r="J296" i="7"/>
  <c r="K296" i="7"/>
  <c r="L296" i="7"/>
  <c r="M296" i="7"/>
  <c r="N296" i="7"/>
  <c r="O296" i="7"/>
  <c r="P296" i="7"/>
  <c r="Q296" i="7"/>
  <c r="R296" i="7"/>
  <c r="S296" i="7"/>
  <c r="T296" i="7"/>
  <c r="U296" i="7"/>
  <c r="V296" i="7"/>
  <c r="W296" i="7"/>
  <c r="X296" i="7"/>
  <c r="Y296" i="7"/>
  <c r="Z296" i="7"/>
  <c r="AA296" i="7"/>
  <c r="AB296" i="7"/>
  <c r="AC296" i="7"/>
  <c r="AD296" i="7"/>
  <c r="AE296" i="7"/>
  <c r="D296" i="7"/>
  <c r="E294" i="7"/>
  <c r="F294" i="7"/>
  <c r="G294" i="7"/>
  <c r="H294" i="7"/>
  <c r="I294" i="7"/>
  <c r="J294" i="7"/>
  <c r="K294" i="7"/>
  <c r="L294" i="7"/>
  <c r="M294" i="7"/>
  <c r="N294" i="7"/>
  <c r="O294" i="7"/>
  <c r="P294" i="7"/>
  <c r="Q294" i="7"/>
  <c r="R294" i="7"/>
  <c r="S294" i="7"/>
  <c r="T294" i="7"/>
  <c r="U294" i="7"/>
  <c r="V294" i="7"/>
  <c r="W294" i="7"/>
  <c r="X294" i="7"/>
  <c r="Y294" i="7"/>
  <c r="Z294" i="7"/>
  <c r="AA294" i="7"/>
  <c r="AB294" i="7"/>
  <c r="AC294" i="7"/>
  <c r="AD294" i="7"/>
  <c r="AE294" i="7"/>
  <c r="D294" i="7"/>
  <c r="E292" i="7"/>
  <c r="F292" i="7"/>
  <c r="G292" i="7"/>
  <c r="H292" i="7"/>
  <c r="I292" i="7"/>
  <c r="J292" i="7"/>
  <c r="K292" i="7"/>
  <c r="L292" i="7"/>
  <c r="M292" i="7"/>
  <c r="N292" i="7"/>
  <c r="O292" i="7"/>
  <c r="P292" i="7"/>
  <c r="Q292" i="7"/>
  <c r="R292" i="7"/>
  <c r="S292" i="7"/>
  <c r="T292" i="7"/>
  <c r="U292" i="7"/>
  <c r="V292" i="7"/>
  <c r="W292" i="7"/>
  <c r="X292" i="7"/>
  <c r="Y292" i="7"/>
  <c r="Z292" i="7"/>
  <c r="AA292" i="7"/>
  <c r="AB292" i="7"/>
  <c r="AC292" i="7"/>
  <c r="AD292" i="7"/>
  <c r="AE292" i="7"/>
  <c r="D292" i="7"/>
  <c r="E290" i="7"/>
  <c r="F290" i="7"/>
  <c r="G290" i="7"/>
  <c r="H290" i="7"/>
  <c r="I290" i="7"/>
  <c r="J290" i="7"/>
  <c r="K290" i="7"/>
  <c r="L290" i="7"/>
  <c r="M290" i="7"/>
  <c r="N290" i="7"/>
  <c r="O290" i="7"/>
  <c r="P290" i="7"/>
  <c r="Q290" i="7"/>
  <c r="R290" i="7"/>
  <c r="S290" i="7"/>
  <c r="T290" i="7"/>
  <c r="U290" i="7"/>
  <c r="V290" i="7"/>
  <c r="W290" i="7"/>
  <c r="X290" i="7"/>
  <c r="Y290" i="7"/>
  <c r="Z290" i="7"/>
  <c r="AA290" i="7"/>
  <c r="AB290" i="7"/>
  <c r="AC290" i="7"/>
  <c r="AD290" i="7"/>
  <c r="AE290" i="7"/>
  <c r="D290" i="7"/>
  <c r="E282" i="7"/>
  <c r="F282" i="7"/>
  <c r="G282" i="7"/>
  <c r="H282" i="7"/>
  <c r="I282" i="7"/>
  <c r="J282" i="7"/>
  <c r="K282" i="7"/>
  <c r="L282" i="7"/>
  <c r="M282" i="7"/>
  <c r="N282" i="7"/>
  <c r="O282" i="7"/>
  <c r="P282" i="7"/>
  <c r="Q282" i="7"/>
  <c r="R282" i="7"/>
  <c r="S282" i="7"/>
  <c r="T282" i="7"/>
  <c r="U282" i="7"/>
  <c r="V282" i="7"/>
  <c r="W282" i="7"/>
  <c r="X282" i="7"/>
  <c r="Y282" i="7"/>
  <c r="Z282" i="7"/>
  <c r="AA282" i="7"/>
  <c r="AB282" i="7"/>
  <c r="AC282" i="7"/>
  <c r="AD282" i="7"/>
  <c r="AE282" i="7"/>
  <c r="D282" i="7"/>
  <c r="AW282" i="7" s="1"/>
  <c r="E280" i="7"/>
  <c r="F280" i="7"/>
  <c r="G280" i="7"/>
  <c r="H280" i="7"/>
  <c r="I280" i="7"/>
  <c r="J280" i="7"/>
  <c r="K280" i="7"/>
  <c r="L280" i="7"/>
  <c r="M280" i="7"/>
  <c r="N280" i="7"/>
  <c r="O280" i="7"/>
  <c r="P280" i="7"/>
  <c r="Q280" i="7"/>
  <c r="R280" i="7"/>
  <c r="S280" i="7"/>
  <c r="T280" i="7"/>
  <c r="U280" i="7"/>
  <c r="V280" i="7"/>
  <c r="W280" i="7"/>
  <c r="X280" i="7"/>
  <c r="Y280" i="7"/>
  <c r="Z280" i="7"/>
  <c r="AA280" i="7"/>
  <c r="AB280" i="7"/>
  <c r="AC280" i="7"/>
  <c r="AD280" i="7"/>
  <c r="AE280" i="7"/>
  <c r="D280" i="7"/>
  <c r="E278" i="7"/>
  <c r="F278" i="7"/>
  <c r="G278" i="7"/>
  <c r="H278" i="7"/>
  <c r="I278" i="7"/>
  <c r="J278" i="7"/>
  <c r="K278" i="7"/>
  <c r="L278" i="7"/>
  <c r="M278" i="7"/>
  <c r="N278" i="7"/>
  <c r="O278" i="7"/>
  <c r="P278" i="7"/>
  <c r="Q278" i="7"/>
  <c r="R278" i="7"/>
  <c r="S278" i="7"/>
  <c r="T278" i="7"/>
  <c r="U278" i="7"/>
  <c r="V278" i="7"/>
  <c r="W278" i="7"/>
  <c r="X278" i="7"/>
  <c r="Y278" i="7"/>
  <c r="Z278" i="7"/>
  <c r="AA278" i="7"/>
  <c r="AB278" i="7"/>
  <c r="AC278" i="7"/>
  <c r="AD278" i="7"/>
  <c r="AE278" i="7"/>
  <c r="D278" i="7"/>
  <c r="E276" i="7"/>
  <c r="F276" i="7"/>
  <c r="G276" i="7"/>
  <c r="H276" i="7"/>
  <c r="I276" i="7"/>
  <c r="J276" i="7"/>
  <c r="K276" i="7"/>
  <c r="L276" i="7"/>
  <c r="M276" i="7"/>
  <c r="N276" i="7"/>
  <c r="O276" i="7"/>
  <c r="P276" i="7"/>
  <c r="Q276" i="7"/>
  <c r="R276" i="7"/>
  <c r="S276" i="7"/>
  <c r="T276" i="7"/>
  <c r="U276" i="7"/>
  <c r="V276" i="7"/>
  <c r="W276" i="7"/>
  <c r="X276" i="7"/>
  <c r="Y276" i="7"/>
  <c r="Z276" i="7"/>
  <c r="AA276" i="7"/>
  <c r="AB276" i="7"/>
  <c r="AC276" i="7"/>
  <c r="AD276" i="7"/>
  <c r="AE276" i="7"/>
  <c r="D276" i="7"/>
  <c r="E273" i="7"/>
  <c r="F273" i="7"/>
  <c r="G273" i="7"/>
  <c r="H273" i="7"/>
  <c r="I273" i="7"/>
  <c r="J273" i="7"/>
  <c r="K273" i="7"/>
  <c r="L273" i="7"/>
  <c r="M273" i="7"/>
  <c r="N273" i="7"/>
  <c r="O273" i="7"/>
  <c r="P273" i="7"/>
  <c r="Q273" i="7"/>
  <c r="R273" i="7"/>
  <c r="S273" i="7"/>
  <c r="T273" i="7"/>
  <c r="U273" i="7"/>
  <c r="V273" i="7"/>
  <c r="W273" i="7"/>
  <c r="X273" i="7"/>
  <c r="Y273" i="7"/>
  <c r="Z273" i="7"/>
  <c r="AA273" i="7"/>
  <c r="AB273" i="7"/>
  <c r="AC273" i="7"/>
  <c r="AD273" i="7"/>
  <c r="AE273" i="7"/>
  <c r="D273" i="7"/>
  <c r="E271" i="7"/>
  <c r="F271" i="7"/>
  <c r="G271" i="7"/>
  <c r="H271" i="7"/>
  <c r="I271" i="7"/>
  <c r="J271" i="7"/>
  <c r="K271" i="7"/>
  <c r="L271" i="7"/>
  <c r="M271" i="7"/>
  <c r="N271" i="7"/>
  <c r="O271" i="7"/>
  <c r="P271" i="7"/>
  <c r="Q271" i="7"/>
  <c r="R271" i="7"/>
  <c r="S271" i="7"/>
  <c r="T271" i="7"/>
  <c r="U271" i="7"/>
  <c r="V271" i="7"/>
  <c r="W271" i="7"/>
  <c r="X271" i="7"/>
  <c r="Y271" i="7"/>
  <c r="Z271" i="7"/>
  <c r="AA271" i="7"/>
  <c r="AB271" i="7"/>
  <c r="AC271" i="7"/>
  <c r="AD271" i="7"/>
  <c r="AE271" i="7"/>
  <c r="D271" i="7"/>
  <c r="E268" i="7"/>
  <c r="F268" i="7"/>
  <c r="G268" i="7"/>
  <c r="H268" i="7"/>
  <c r="I268" i="7"/>
  <c r="J268" i="7"/>
  <c r="K268" i="7"/>
  <c r="L268" i="7"/>
  <c r="M268" i="7"/>
  <c r="N268" i="7"/>
  <c r="O268" i="7"/>
  <c r="P268" i="7"/>
  <c r="Q268" i="7"/>
  <c r="R268" i="7"/>
  <c r="S268" i="7"/>
  <c r="T268" i="7"/>
  <c r="U268" i="7"/>
  <c r="V268" i="7"/>
  <c r="W268" i="7"/>
  <c r="X268" i="7"/>
  <c r="Y268" i="7"/>
  <c r="Z268" i="7"/>
  <c r="AA268" i="7"/>
  <c r="AB268" i="7"/>
  <c r="AC268" i="7"/>
  <c r="AD268" i="7"/>
  <c r="AE268" i="7"/>
  <c r="D268" i="7"/>
  <c r="E261" i="7"/>
  <c r="F261" i="7"/>
  <c r="G261" i="7"/>
  <c r="H261" i="7"/>
  <c r="I261" i="7"/>
  <c r="J261" i="7"/>
  <c r="K261" i="7"/>
  <c r="L261" i="7"/>
  <c r="M261" i="7"/>
  <c r="N261" i="7"/>
  <c r="O261" i="7"/>
  <c r="P261" i="7"/>
  <c r="Q261" i="7"/>
  <c r="R261" i="7"/>
  <c r="S261" i="7"/>
  <c r="T261" i="7"/>
  <c r="U261" i="7"/>
  <c r="V261" i="7"/>
  <c r="W261" i="7"/>
  <c r="X261" i="7"/>
  <c r="Y261" i="7"/>
  <c r="Z261" i="7"/>
  <c r="AA261" i="7"/>
  <c r="AB261" i="7"/>
  <c r="AC261" i="7"/>
  <c r="AD261" i="7"/>
  <c r="AE261" i="7"/>
  <c r="D261" i="7"/>
  <c r="E252" i="7"/>
  <c r="F252" i="7"/>
  <c r="G252" i="7"/>
  <c r="H252" i="7"/>
  <c r="I252" i="7"/>
  <c r="J252" i="7"/>
  <c r="K252" i="7"/>
  <c r="L252" i="7"/>
  <c r="M252" i="7"/>
  <c r="N252" i="7"/>
  <c r="O252" i="7"/>
  <c r="P252" i="7"/>
  <c r="Q252" i="7"/>
  <c r="R252" i="7"/>
  <c r="S252" i="7"/>
  <c r="T252" i="7"/>
  <c r="U252" i="7"/>
  <c r="V252" i="7"/>
  <c r="W252" i="7"/>
  <c r="X252" i="7"/>
  <c r="Y252" i="7"/>
  <c r="Z252" i="7"/>
  <c r="AA252" i="7"/>
  <c r="AB252" i="7"/>
  <c r="AC252" i="7"/>
  <c r="AD252" i="7"/>
  <c r="AE252" i="7"/>
  <c r="D252" i="7"/>
  <c r="E250" i="7"/>
  <c r="F250" i="7"/>
  <c r="G250" i="7"/>
  <c r="H250" i="7"/>
  <c r="I250" i="7"/>
  <c r="J250" i="7"/>
  <c r="K250" i="7"/>
  <c r="L250" i="7"/>
  <c r="M250" i="7"/>
  <c r="N250" i="7"/>
  <c r="O250" i="7"/>
  <c r="P250" i="7"/>
  <c r="Q250" i="7"/>
  <c r="R250" i="7"/>
  <c r="S250" i="7"/>
  <c r="T250" i="7"/>
  <c r="U250" i="7"/>
  <c r="V250" i="7"/>
  <c r="W250" i="7"/>
  <c r="X250" i="7"/>
  <c r="Y250" i="7"/>
  <c r="Z250" i="7"/>
  <c r="AA250" i="7"/>
  <c r="AB250" i="7"/>
  <c r="AC250" i="7"/>
  <c r="AD250" i="7"/>
  <c r="AE250" i="7"/>
  <c r="D250" i="7"/>
  <c r="E246" i="7"/>
  <c r="F246" i="7"/>
  <c r="G246" i="7"/>
  <c r="H246" i="7"/>
  <c r="I246" i="7"/>
  <c r="J246" i="7"/>
  <c r="K246" i="7"/>
  <c r="L246" i="7"/>
  <c r="M246" i="7"/>
  <c r="N246" i="7"/>
  <c r="O246" i="7"/>
  <c r="P246" i="7"/>
  <c r="Q246" i="7"/>
  <c r="R246" i="7"/>
  <c r="S246" i="7"/>
  <c r="T246" i="7"/>
  <c r="U246" i="7"/>
  <c r="V246" i="7"/>
  <c r="W246" i="7"/>
  <c r="X246" i="7"/>
  <c r="Y246" i="7"/>
  <c r="Z246" i="7"/>
  <c r="AA246" i="7"/>
  <c r="AB246" i="7"/>
  <c r="AC246" i="7"/>
  <c r="AD246" i="7"/>
  <c r="AE246" i="7"/>
  <c r="D246" i="7"/>
  <c r="E244" i="7"/>
  <c r="F244" i="7"/>
  <c r="G244" i="7"/>
  <c r="H244" i="7"/>
  <c r="I244" i="7"/>
  <c r="J244" i="7"/>
  <c r="K244" i="7"/>
  <c r="L244" i="7"/>
  <c r="M244" i="7"/>
  <c r="N244" i="7"/>
  <c r="O244" i="7"/>
  <c r="P244" i="7"/>
  <c r="Q244" i="7"/>
  <c r="R244" i="7"/>
  <c r="S244" i="7"/>
  <c r="T244" i="7"/>
  <c r="U244" i="7"/>
  <c r="V244" i="7"/>
  <c r="W244" i="7"/>
  <c r="X244" i="7"/>
  <c r="Y244" i="7"/>
  <c r="Z244" i="7"/>
  <c r="AA244" i="7"/>
  <c r="AB244" i="7"/>
  <c r="AC244" i="7"/>
  <c r="AD244" i="7"/>
  <c r="AE244" i="7"/>
  <c r="D244" i="7"/>
  <c r="E241" i="7"/>
  <c r="F241" i="7"/>
  <c r="G241" i="7"/>
  <c r="H241" i="7"/>
  <c r="I241" i="7"/>
  <c r="J241" i="7"/>
  <c r="K241" i="7"/>
  <c r="L241" i="7"/>
  <c r="M241" i="7"/>
  <c r="N241" i="7"/>
  <c r="O241" i="7"/>
  <c r="P241" i="7"/>
  <c r="Q241" i="7"/>
  <c r="R241" i="7"/>
  <c r="S241" i="7"/>
  <c r="T241" i="7"/>
  <c r="U241" i="7"/>
  <c r="V241" i="7"/>
  <c r="W241" i="7"/>
  <c r="X241" i="7"/>
  <c r="Y241" i="7"/>
  <c r="Z241" i="7"/>
  <c r="AA241" i="7"/>
  <c r="AB241" i="7"/>
  <c r="AC241" i="7"/>
  <c r="AD241" i="7"/>
  <c r="AE241" i="7"/>
  <c r="D241" i="7"/>
  <c r="E238" i="7"/>
  <c r="F238" i="7"/>
  <c r="G238" i="7"/>
  <c r="H238" i="7"/>
  <c r="I238" i="7"/>
  <c r="J238" i="7"/>
  <c r="K238" i="7"/>
  <c r="L238" i="7"/>
  <c r="M238" i="7"/>
  <c r="N238" i="7"/>
  <c r="O238" i="7"/>
  <c r="P238" i="7"/>
  <c r="Q238" i="7"/>
  <c r="R238" i="7"/>
  <c r="S238" i="7"/>
  <c r="T238" i="7"/>
  <c r="U238" i="7"/>
  <c r="V238" i="7"/>
  <c r="W238" i="7"/>
  <c r="X238" i="7"/>
  <c r="Y238" i="7"/>
  <c r="Z238" i="7"/>
  <c r="AA238" i="7"/>
  <c r="AB238" i="7"/>
  <c r="AC238" i="7"/>
  <c r="AD238" i="7"/>
  <c r="AE238" i="7"/>
  <c r="D238" i="7"/>
  <c r="E234" i="7"/>
  <c r="F234" i="7"/>
  <c r="G234" i="7"/>
  <c r="H234" i="7"/>
  <c r="I234" i="7"/>
  <c r="J234" i="7"/>
  <c r="K234" i="7"/>
  <c r="L234" i="7"/>
  <c r="M234" i="7"/>
  <c r="N234" i="7"/>
  <c r="O234" i="7"/>
  <c r="P234" i="7"/>
  <c r="Q234" i="7"/>
  <c r="R234" i="7"/>
  <c r="S234" i="7"/>
  <c r="T234" i="7"/>
  <c r="U234" i="7"/>
  <c r="V234" i="7"/>
  <c r="W234" i="7"/>
  <c r="X234" i="7"/>
  <c r="Y234" i="7"/>
  <c r="Z234" i="7"/>
  <c r="AA234" i="7"/>
  <c r="AB234" i="7"/>
  <c r="AC234" i="7"/>
  <c r="AD234" i="7"/>
  <c r="AE234" i="7"/>
  <c r="D234" i="7"/>
  <c r="E231" i="7"/>
  <c r="F231" i="7"/>
  <c r="G231" i="7"/>
  <c r="H231" i="7"/>
  <c r="I231" i="7"/>
  <c r="J231" i="7"/>
  <c r="K231" i="7"/>
  <c r="L231" i="7"/>
  <c r="M231" i="7"/>
  <c r="N231" i="7"/>
  <c r="O231" i="7"/>
  <c r="P231" i="7"/>
  <c r="Q231" i="7"/>
  <c r="R231" i="7"/>
  <c r="S231" i="7"/>
  <c r="T231" i="7"/>
  <c r="U231" i="7"/>
  <c r="V231" i="7"/>
  <c r="W231" i="7"/>
  <c r="X231" i="7"/>
  <c r="Y231" i="7"/>
  <c r="Z231" i="7"/>
  <c r="AA231" i="7"/>
  <c r="AB231" i="7"/>
  <c r="AC231" i="7"/>
  <c r="AD231" i="7"/>
  <c r="AE231" i="7"/>
  <c r="D231" i="7"/>
  <c r="E220" i="7"/>
  <c r="F220" i="7"/>
  <c r="G220" i="7"/>
  <c r="H220" i="7"/>
  <c r="I220" i="7"/>
  <c r="J220" i="7"/>
  <c r="K220" i="7"/>
  <c r="L220" i="7"/>
  <c r="M220" i="7"/>
  <c r="N220" i="7"/>
  <c r="O220" i="7"/>
  <c r="P220" i="7"/>
  <c r="Q220" i="7"/>
  <c r="R220" i="7"/>
  <c r="S220" i="7"/>
  <c r="T220" i="7"/>
  <c r="U220" i="7"/>
  <c r="V220" i="7"/>
  <c r="W220" i="7"/>
  <c r="X220" i="7"/>
  <c r="Y220" i="7"/>
  <c r="Z220" i="7"/>
  <c r="AA220" i="7"/>
  <c r="AB220" i="7"/>
  <c r="AC220" i="7"/>
  <c r="AD220" i="7"/>
  <c r="AE220" i="7"/>
  <c r="D220" i="7"/>
  <c r="E216" i="7"/>
  <c r="F216" i="7"/>
  <c r="G216" i="7"/>
  <c r="H216" i="7"/>
  <c r="I216" i="7"/>
  <c r="J216" i="7"/>
  <c r="K216" i="7"/>
  <c r="L216" i="7"/>
  <c r="M216" i="7"/>
  <c r="N216" i="7"/>
  <c r="O216" i="7"/>
  <c r="P216" i="7"/>
  <c r="Q216" i="7"/>
  <c r="R216" i="7"/>
  <c r="S216" i="7"/>
  <c r="T216" i="7"/>
  <c r="U216" i="7"/>
  <c r="V216" i="7"/>
  <c r="W216" i="7"/>
  <c r="X216" i="7"/>
  <c r="Y216" i="7"/>
  <c r="Z216" i="7"/>
  <c r="AA216" i="7"/>
  <c r="AB216" i="7"/>
  <c r="AC216" i="7"/>
  <c r="AD216" i="7"/>
  <c r="AE216" i="7"/>
  <c r="D216" i="7"/>
  <c r="E194" i="7"/>
  <c r="F194" i="7"/>
  <c r="G194" i="7"/>
  <c r="H194" i="7"/>
  <c r="I194" i="7"/>
  <c r="J194" i="7"/>
  <c r="K194" i="7"/>
  <c r="L194" i="7"/>
  <c r="M194" i="7"/>
  <c r="N194" i="7"/>
  <c r="O194" i="7"/>
  <c r="P194" i="7"/>
  <c r="Q194" i="7"/>
  <c r="R194" i="7"/>
  <c r="S194" i="7"/>
  <c r="T194" i="7"/>
  <c r="U194" i="7"/>
  <c r="V194" i="7"/>
  <c r="W194" i="7"/>
  <c r="X194" i="7"/>
  <c r="Y194" i="7"/>
  <c r="Z194" i="7"/>
  <c r="AA194" i="7"/>
  <c r="AB194" i="7"/>
  <c r="AC194" i="7"/>
  <c r="AD194" i="7"/>
  <c r="AE194" i="7"/>
  <c r="D194" i="7"/>
  <c r="E148" i="7"/>
  <c r="F148" i="7"/>
  <c r="G148" i="7"/>
  <c r="H148" i="7"/>
  <c r="I148" i="7"/>
  <c r="J148" i="7"/>
  <c r="K148" i="7"/>
  <c r="L148" i="7"/>
  <c r="M148" i="7"/>
  <c r="N148" i="7"/>
  <c r="O148" i="7"/>
  <c r="P148" i="7"/>
  <c r="Q148" i="7"/>
  <c r="R148" i="7"/>
  <c r="S148" i="7"/>
  <c r="T148" i="7"/>
  <c r="U148" i="7"/>
  <c r="V148" i="7"/>
  <c r="W148" i="7"/>
  <c r="X148" i="7"/>
  <c r="Y148" i="7"/>
  <c r="Z148" i="7"/>
  <c r="AA148" i="7"/>
  <c r="AB148" i="7"/>
  <c r="AC148" i="7"/>
  <c r="AD148" i="7"/>
  <c r="AE148" i="7"/>
  <c r="D148" i="7"/>
  <c r="E134" i="7"/>
  <c r="F134" i="7"/>
  <c r="G134" i="7"/>
  <c r="H134" i="7"/>
  <c r="I134" i="7"/>
  <c r="J134" i="7"/>
  <c r="K134" i="7"/>
  <c r="L134" i="7"/>
  <c r="M134" i="7"/>
  <c r="N134" i="7"/>
  <c r="O134" i="7"/>
  <c r="P134" i="7"/>
  <c r="Q134" i="7"/>
  <c r="R134" i="7"/>
  <c r="S134" i="7"/>
  <c r="T134" i="7"/>
  <c r="U134" i="7"/>
  <c r="V134" i="7"/>
  <c r="W134" i="7"/>
  <c r="X134" i="7"/>
  <c r="Y134" i="7"/>
  <c r="Z134" i="7"/>
  <c r="AA134" i="7"/>
  <c r="AB134" i="7"/>
  <c r="AC134" i="7"/>
  <c r="AD134" i="7"/>
  <c r="AE134" i="7"/>
  <c r="D134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J11" i="9"/>
  <c r="L11" i="9"/>
  <c r="I11" i="9"/>
  <c r="AT26" i="7" l="1"/>
  <c r="AT30" i="7"/>
  <c r="AT34" i="7"/>
  <c r="AT38" i="7"/>
  <c r="AT42" i="7"/>
  <c r="AT46" i="7"/>
  <c r="AT50" i="7"/>
  <c r="AT54" i="7"/>
  <c r="AT58" i="7"/>
  <c r="AT62" i="7"/>
  <c r="AT66" i="7"/>
  <c r="AT70" i="7"/>
  <c r="AT74" i="7"/>
  <c r="AT78" i="7"/>
  <c r="AT82" i="7"/>
  <c r="AT86" i="7"/>
  <c r="AT90" i="7"/>
  <c r="AT94" i="7"/>
  <c r="AT98" i="7"/>
  <c r="AT102" i="7"/>
  <c r="AT105" i="7"/>
  <c r="AT109" i="7"/>
  <c r="AT113" i="7"/>
  <c r="AT118" i="7"/>
  <c r="AT122" i="7"/>
  <c r="AT126" i="7"/>
  <c r="AT130" i="7"/>
  <c r="AT134" i="7"/>
  <c r="AT138" i="7"/>
  <c r="AT142" i="7"/>
  <c r="AT146" i="7"/>
  <c r="AT150" i="7"/>
  <c r="AT158" i="7"/>
  <c r="AT162" i="7"/>
  <c r="AT166" i="7"/>
  <c r="AT170" i="7"/>
  <c r="AT174" i="7"/>
  <c r="AT178" i="7"/>
  <c r="AT182" i="7"/>
  <c r="AT186" i="7"/>
  <c r="AT190" i="7"/>
  <c r="AT194" i="7"/>
  <c r="AT198" i="7"/>
  <c r="AT202" i="7"/>
  <c r="AT206" i="7"/>
  <c r="AT210" i="7"/>
  <c r="AT214" i="7"/>
  <c r="AT218" i="7"/>
  <c r="AT222" i="7"/>
  <c r="AT226" i="7"/>
  <c r="AT230" i="7"/>
  <c r="AT234" i="7"/>
  <c r="AT238" i="7"/>
  <c r="AT242" i="7"/>
  <c r="AT246" i="7"/>
  <c r="AT250" i="7"/>
  <c r="AT254" i="7"/>
  <c r="AT258" i="7"/>
  <c r="AT262" i="7"/>
  <c r="AT266" i="7"/>
  <c r="AT270" i="7"/>
  <c r="AT274" i="7"/>
  <c r="AT278" i="7"/>
  <c r="AT282" i="7"/>
  <c r="AT286" i="7"/>
  <c r="AT290" i="7"/>
  <c r="AT294" i="7"/>
  <c r="AT298" i="7"/>
  <c r="AT302" i="7"/>
  <c r="AT306" i="7"/>
  <c r="AT310" i="7"/>
  <c r="AT314" i="7"/>
  <c r="AT318" i="7"/>
  <c r="AT322" i="7"/>
  <c r="AT326" i="7"/>
  <c r="AT330" i="7"/>
  <c r="AT334" i="7"/>
  <c r="AT338" i="7"/>
  <c r="AT342" i="7"/>
  <c r="AT346" i="7"/>
  <c r="AT350" i="7"/>
  <c r="AT23" i="7"/>
  <c r="AT27" i="7"/>
  <c r="AT31" i="7"/>
  <c r="AT35" i="7"/>
  <c r="AT39" i="7"/>
  <c r="AT43" i="7"/>
  <c r="AT47" i="7"/>
  <c r="AT51" i="7"/>
  <c r="AT55" i="7"/>
  <c r="AT59" i="7"/>
  <c r="AT63" i="7"/>
  <c r="AT67" i="7"/>
  <c r="AT71" i="7"/>
  <c r="AT75" i="7"/>
  <c r="AT79" i="7"/>
  <c r="AT83" i="7"/>
  <c r="AT87" i="7"/>
  <c r="AT91" i="7"/>
  <c r="AT95" i="7"/>
  <c r="AT99" i="7"/>
  <c r="AT103" i="7"/>
  <c r="AT106" i="7"/>
  <c r="AT110" i="7"/>
  <c r="AT115" i="7"/>
  <c r="AT119" i="7"/>
  <c r="AT123" i="7"/>
  <c r="AT127" i="7"/>
  <c r="AT131" i="7"/>
  <c r="AT135" i="7"/>
  <c r="AT139" i="7"/>
  <c r="AT143" i="7"/>
  <c r="AT147" i="7"/>
  <c r="AT151" i="7"/>
  <c r="AT155" i="7"/>
  <c r="AT159" i="7"/>
  <c r="AT163" i="7"/>
  <c r="AT171" i="7"/>
  <c r="AT175" i="7"/>
  <c r="AT179" i="7"/>
  <c r="AT183" i="7"/>
  <c r="AT187" i="7"/>
  <c r="AT191" i="7"/>
  <c r="AT195" i="7"/>
  <c r="AT199" i="7"/>
  <c r="AT203" i="7"/>
  <c r="AT207" i="7"/>
  <c r="AT211" i="7"/>
  <c r="AT215" i="7"/>
  <c r="AT219" i="7"/>
  <c r="AT223" i="7"/>
  <c r="AT227" i="7"/>
  <c r="AT231" i="7"/>
  <c r="AT235" i="7"/>
  <c r="AT239" i="7"/>
  <c r="AT243" i="7"/>
  <c r="AT247" i="7"/>
  <c r="AT251" i="7"/>
  <c r="AT255" i="7"/>
  <c r="AT259" i="7"/>
  <c r="AT263" i="7"/>
  <c r="AT267" i="7"/>
  <c r="AT271" i="7"/>
  <c r="AT275" i="7"/>
  <c r="AT279" i="7"/>
  <c r="AT283" i="7"/>
  <c r="AT287" i="7"/>
  <c r="AT291" i="7"/>
  <c r="AT295" i="7"/>
  <c r="AT299" i="7"/>
  <c r="AT303" i="7"/>
  <c r="AT307" i="7"/>
  <c r="AT311" i="7"/>
  <c r="AT315" i="7"/>
  <c r="AT319" i="7"/>
  <c r="AT323" i="7"/>
  <c r="AT327" i="7"/>
  <c r="AT331" i="7"/>
  <c r="AT335" i="7"/>
  <c r="AT339" i="7"/>
  <c r="AT343" i="7"/>
  <c r="AT347" i="7"/>
  <c r="AT351" i="7"/>
  <c r="AT355" i="7"/>
  <c r="AT359" i="7"/>
  <c r="AT363" i="7"/>
  <c r="AT24" i="7"/>
  <c r="AT28" i="7"/>
  <c r="AT32" i="7"/>
  <c r="AT36" i="7"/>
  <c r="AT44" i="7"/>
  <c r="AT48" i="7"/>
  <c r="AT52" i="7"/>
  <c r="AT56" i="7"/>
  <c r="AT60" i="7"/>
  <c r="AT64" i="7"/>
  <c r="AT68" i="7"/>
  <c r="AT72" i="7"/>
  <c r="AT76" i="7"/>
  <c r="AT80" i="7"/>
  <c r="AT84" i="7"/>
  <c r="AT88" i="7"/>
  <c r="AT92" i="7"/>
  <c r="AT96" i="7"/>
  <c r="AT100" i="7"/>
  <c r="AT104" i="7"/>
  <c r="AT107" i="7"/>
  <c r="AT111" i="7"/>
  <c r="AT116" i="7"/>
  <c r="AT120" i="7"/>
  <c r="AT124" i="7"/>
  <c r="AT128" i="7"/>
  <c r="AT132" i="7"/>
  <c r="AT136" i="7"/>
  <c r="AT140" i="7"/>
  <c r="AT144" i="7"/>
  <c r="AT148" i="7"/>
  <c r="AT152" i="7"/>
  <c r="AT156" i="7"/>
  <c r="AT160" i="7"/>
  <c r="AT164" i="7"/>
  <c r="AT168" i="7"/>
  <c r="AT172" i="7"/>
  <c r="AT176" i="7"/>
  <c r="AT180" i="7"/>
  <c r="AT184" i="7"/>
  <c r="AT188" i="7"/>
  <c r="AT192" i="7"/>
  <c r="AT196" i="7"/>
  <c r="AT200" i="7"/>
  <c r="AT204" i="7"/>
  <c r="AT208" i="7"/>
  <c r="AT212" i="7"/>
  <c r="AT216" i="7"/>
  <c r="AT220" i="7"/>
  <c r="AT228" i="7"/>
  <c r="AT232" i="7"/>
  <c r="AT236" i="7"/>
  <c r="AT240" i="7"/>
  <c r="AT244" i="7"/>
  <c r="AT248" i="7"/>
  <c r="AT252" i="7"/>
  <c r="AT256" i="7"/>
  <c r="AT260" i="7"/>
  <c r="AT264" i="7"/>
  <c r="AT268" i="7"/>
  <c r="AT272" i="7"/>
  <c r="AT276" i="7"/>
  <c r="AT280" i="7"/>
  <c r="AT284" i="7"/>
  <c r="AT288" i="7"/>
  <c r="AT292" i="7"/>
  <c r="AT296" i="7"/>
  <c r="AT300" i="7"/>
  <c r="AT304" i="7"/>
  <c r="AT308" i="7"/>
  <c r="AT312" i="7"/>
  <c r="AT316" i="7"/>
  <c r="AT320" i="7"/>
  <c r="AT324" i="7"/>
  <c r="AT328" i="7"/>
  <c r="AT336" i="7"/>
  <c r="AT340" i="7"/>
  <c r="AT344" i="7"/>
  <c r="AT348" i="7"/>
  <c r="AT352" i="7"/>
  <c r="AT356" i="7"/>
  <c r="AT360" i="7"/>
  <c r="AT364" i="7"/>
  <c r="AT368" i="7"/>
  <c r="AT372" i="7"/>
  <c r="AT37" i="7"/>
  <c r="AT49" i="7"/>
  <c r="AT65" i="7"/>
  <c r="AT81" i="7"/>
  <c r="AT97" i="7"/>
  <c r="AT112" i="7"/>
  <c r="AT129" i="7"/>
  <c r="AT145" i="7"/>
  <c r="AT157" i="7"/>
  <c r="AT169" i="7"/>
  <c r="AT185" i="7"/>
  <c r="AT201" i="7"/>
  <c r="AT217" i="7"/>
  <c r="AT229" i="7"/>
  <c r="AT245" i="7"/>
  <c r="AT261" i="7"/>
  <c r="AT277" i="7"/>
  <c r="AT293" i="7"/>
  <c r="AT309" i="7"/>
  <c r="AT325" i="7"/>
  <c r="AT337" i="7"/>
  <c r="AT353" i="7"/>
  <c r="AT361" i="7"/>
  <c r="AT367" i="7"/>
  <c r="AT373" i="7"/>
  <c r="AT377" i="7"/>
  <c r="AT381" i="7"/>
  <c r="AT385" i="7"/>
  <c r="AT389" i="7"/>
  <c r="AT393" i="7"/>
  <c r="AT397" i="7"/>
  <c r="AT401" i="7"/>
  <c r="AT405" i="7"/>
  <c r="AT409" i="7"/>
  <c r="AT416" i="7"/>
  <c r="AT420" i="7"/>
  <c r="AT425" i="7"/>
  <c r="AT429" i="7"/>
  <c r="AT433" i="7"/>
  <c r="AT437" i="7"/>
  <c r="AT441" i="7"/>
  <c r="AT445" i="7"/>
  <c r="AT449" i="7"/>
  <c r="AT453" i="7"/>
  <c r="AT457" i="7"/>
  <c r="AT461" i="7"/>
  <c r="AT465" i="7"/>
  <c r="AT469" i="7"/>
  <c r="AT473" i="7"/>
  <c r="AT477" i="7"/>
  <c r="AT481" i="7"/>
  <c r="AT485" i="7"/>
  <c r="AT489" i="7"/>
  <c r="AT493" i="7"/>
  <c r="AT497" i="7"/>
  <c r="AT501" i="7"/>
  <c r="AT505" i="7"/>
  <c r="AT509" i="7"/>
  <c r="AT513" i="7"/>
  <c r="AT517" i="7"/>
  <c r="AT521" i="7"/>
  <c r="AT525" i="7"/>
  <c r="AT529" i="7"/>
  <c r="AT533" i="7"/>
  <c r="AT537" i="7"/>
  <c r="AT541" i="7"/>
  <c r="AT545" i="7"/>
  <c r="AT549" i="7"/>
  <c r="AT553" i="7"/>
  <c r="AT557" i="7"/>
  <c r="AT561" i="7"/>
  <c r="AT565" i="7"/>
  <c r="AT569" i="7"/>
  <c r="AT573" i="7"/>
  <c r="AT577" i="7"/>
  <c r="AT581" i="7"/>
  <c r="AT589" i="7"/>
  <c r="AT593" i="7"/>
  <c r="AT597" i="7"/>
  <c r="AT605" i="7"/>
  <c r="AT613" i="7"/>
  <c r="AT617" i="7"/>
  <c r="AT621" i="7"/>
  <c r="AT625" i="7"/>
  <c r="AT25" i="7"/>
  <c r="AT53" i="7"/>
  <c r="AT69" i="7"/>
  <c r="AT85" i="7"/>
  <c r="AT101" i="7"/>
  <c r="AT117" i="7"/>
  <c r="AT133" i="7"/>
  <c r="AT149" i="7"/>
  <c r="AT161" i="7"/>
  <c r="AT173" i="7"/>
  <c r="AT189" i="7"/>
  <c r="AT205" i="7"/>
  <c r="AT221" i="7"/>
  <c r="AT233" i="7"/>
  <c r="AT249" i="7"/>
  <c r="AT265" i="7"/>
  <c r="AT281" i="7"/>
  <c r="AT297" i="7"/>
  <c r="AT313" i="7"/>
  <c r="AT329" i="7"/>
  <c r="AT341" i="7"/>
  <c r="AT354" i="7"/>
  <c r="AT362" i="7"/>
  <c r="AT369" i="7"/>
  <c r="AT374" i="7"/>
  <c r="AT378" i="7"/>
  <c r="AT382" i="7"/>
  <c r="AT386" i="7"/>
  <c r="AT390" i="7"/>
  <c r="AT394" i="7"/>
  <c r="AT398" i="7"/>
  <c r="AT402" i="7"/>
  <c r="AT406" i="7"/>
  <c r="AT410" i="7"/>
  <c r="AT413" i="7"/>
  <c r="AT417" i="7"/>
  <c r="AT421" i="7"/>
  <c r="AT426" i="7"/>
  <c r="AT430" i="7"/>
  <c r="AT434" i="7"/>
  <c r="AT438" i="7"/>
  <c r="AT442" i="7"/>
  <c r="AT446" i="7"/>
  <c r="AT450" i="7"/>
  <c r="AT454" i="7"/>
  <c r="AT458" i="7"/>
  <c r="AT462" i="7"/>
  <c r="AT466" i="7"/>
  <c r="AT470" i="7"/>
  <c r="AT474" i="7"/>
  <c r="AT478" i="7"/>
  <c r="AT482" i="7"/>
  <c r="AT486" i="7"/>
  <c r="AT490" i="7"/>
  <c r="AT494" i="7"/>
  <c r="AT498" i="7"/>
  <c r="AT502" i="7"/>
  <c r="AT506" i="7"/>
  <c r="AT510" i="7"/>
  <c r="AT514" i="7"/>
  <c r="AT518" i="7"/>
  <c r="AT522" i="7"/>
  <c r="AT526" i="7"/>
  <c r="AT530" i="7"/>
  <c r="AT534" i="7"/>
  <c r="AT538" i="7"/>
  <c r="AT542" i="7"/>
  <c r="AT546" i="7"/>
  <c r="AT550" i="7"/>
  <c r="AT554" i="7"/>
  <c r="AT558" i="7"/>
  <c r="AT562" i="7"/>
  <c r="AT566" i="7"/>
  <c r="AT570" i="7"/>
  <c r="AT574" i="7"/>
  <c r="AT578" i="7"/>
  <c r="AT582" i="7"/>
  <c r="AT586" i="7"/>
  <c r="AT594" i="7"/>
  <c r="AT598" i="7"/>
  <c r="AT602" i="7"/>
  <c r="AT606" i="7"/>
  <c r="AT614" i="7"/>
  <c r="AT29" i="7"/>
  <c r="AT41" i="7"/>
  <c r="AT57" i="7"/>
  <c r="AT73" i="7"/>
  <c r="AT89" i="7"/>
  <c r="AT121" i="7"/>
  <c r="AT137" i="7"/>
  <c r="AT153" i="7"/>
  <c r="AT165" i="7"/>
  <c r="AT177" i="7"/>
  <c r="AT193" i="7"/>
  <c r="AT209" i="7"/>
  <c r="AT237" i="7"/>
  <c r="AT253" i="7"/>
  <c r="AT269" i="7"/>
  <c r="AT285" i="7"/>
  <c r="AT301" i="7"/>
  <c r="AT317" i="7"/>
  <c r="AT345" i="7"/>
  <c r="AT357" i="7"/>
  <c r="AT365" i="7"/>
  <c r="AT370" i="7"/>
  <c r="AT375" i="7"/>
  <c r="AT379" i="7"/>
  <c r="AT383" i="7"/>
  <c r="AT387" i="7"/>
  <c r="AT391" i="7"/>
  <c r="AT395" i="7"/>
  <c r="AT399" i="7"/>
  <c r="AT403" i="7"/>
  <c r="AT407" i="7"/>
  <c r="AT411" i="7"/>
  <c r="AT414" i="7"/>
  <c r="AT418" i="7"/>
  <c r="AT423" i="7"/>
  <c r="AT427" i="7"/>
  <c r="AT431" i="7"/>
  <c r="AT435" i="7"/>
  <c r="AT439" i="7"/>
  <c r="AT443" i="7"/>
  <c r="AT447" i="7"/>
  <c r="AT451" i="7"/>
  <c r="AT455" i="7"/>
  <c r="AT459" i="7"/>
  <c r="AT463" i="7"/>
  <c r="AT467" i="7"/>
  <c r="AT471" i="7"/>
  <c r="AT475" i="7"/>
  <c r="AT479" i="7"/>
  <c r="AT483" i="7"/>
  <c r="AT487" i="7"/>
  <c r="AT491" i="7"/>
  <c r="AT495" i="7"/>
  <c r="AT499" i="7"/>
  <c r="AT503" i="7"/>
  <c r="AT507" i="7"/>
  <c r="AT511" i="7"/>
  <c r="AT515" i="7"/>
  <c r="AT519" i="7"/>
  <c r="AT523" i="7"/>
  <c r="AT527" i="7"/>
  <c r="AT531" i="7"/>
  <c r="AT535" i="7"/>
  <c r="AT539" i="7"/>
  <c r="AT543" i="7"/>
  <c r="AT547" i="7"/>
  <c r="AT551" i="7"/>
  <c r="AT555" i="7"/>
  <c r="AT559" i="7"/>
  <c r="AT563" i="7"/>
  <c r="AT567" i="7"/>
  <c r="AT571" i="7"/>
  <c r="AT575" i="7"/>
  <c r="AT579" i="7"/>
  <c r="AT583" i="7"/>
  <c r="AT587" i="7"/>
  <c r="AT591" i="7"/>
  <c r="AT595" i="7"/>
  <c r="AT61" i="7"/>
  <c r="AT125" i="7"/>
  <c r="AT181" i="7"/>
  <c r="AT225" i="7"/>
  <c r="AT289" i="7"/>
  <c r="AT333" i="7"/>
  <c r="AT371" i="7"/>
  <c r="AT388" i="7"/>
  <c r="AT404" i="7"/>
  <c r="AT419" i="7"/>
  <c r="AT436" i="7"/>
  <c r="AT452" i="7"/>
  <c r="AT468" i="7"/>
  <c r="AT484" i="7"/>
  <c r="AT500" i="7"/>
  <c r="AT532" i="7"/>
  <c r="AT548" i="7"/>
  <c r="AT564" i="7"/>
  <c r="AT580" i="7"/>
  <c r="AT600" i="7"/>
  <c r="AT607" i="7"/>
  <c r="AT611" i="7"/>
  <c r="AT618" i="7"/>
  <c r="AT623" i="7"/>
  <c r="AT628" i="7"/>
  <c r="AT632" i="7"/>
  <c r="AT636" i="7"/>
  <c r="AT640" i="7"/>
  <c r="AT644" i="7"/>
  <c r="AT648" i="7"/>
  <c r="AT652" i="7"/>
  <c r="AT656" i="7"/>
  <c r="AT660" i="7"/>
  <c r="AT664" i="7"/>
  <c r="AT668" i="7"/>
  <c r="AT672" i="7"/>
  <c r="AT676" i="7"/>
  <c r="AT680" i="7"/>
  <c r="AT684" i="7"/>
  <c r="AT688" i="7"/>
  <c r="AT692" i="7"/>
  <c r="AT696" i="7"/>
  <c r="AT700" i="7"/>
  <c r="AT704" i="7"/>
  <c r="AT708" i="7"/>
  <c r="AT712" i="7"/>
  <c r="AT716" i="7"/>
  <c r="AT720" i="7"/>
  <c r="AT724" i="7"/>
  <c r="AT728" i="7"/>
  <c r="AT732" i="7"/>
  <c r="AT736" i="7"/>
  <c r="AT740" i="7"/>
  <c r="AT744" i="7"/>
  <c r="AT748" i="7"/>
  <c r="AT752" i="7"/>
  <c r="AT756" i="7"/>
  <c r="AT760" i="7"/>
  <c r="AT764" i="7"/>
  <c r="AT768" i="7"/>
  <c r="AT772" i="7"/>
  <c r="AT776" i="7"/>
  <c r="AT780" i="7"/>
  <c r="AT784" i="7"/>
  <c r="AT788" i="7"/>
  <c r="AT792" i="7"/>
  <c r="AT796" i="7"/>
  <c r="AT800" i="7"/>
  <c r="AT804" i="7"/>
  <c r="AT808" i="7"/>
  <c r="AT812" i="7"/>
  <c r="AT816" i="7"/>
  <c r="AT820" i="7"/>
  <c r="AT824" i="7"/>
  <c r="AT828" i="7"/>
  <c r="AT832" i="7"/>
  <c r="AT836" i="7"/>
  <c r="AT840" i="7"/>
  <c r="AT844" i="7"/>
  <c r="AT848" i="7"/>
  <c r="AT852" i="7"/>
  <c r="AT856" i="7"/>
  <c r="AT868" i="7"/>
  <c r="AT33" i="7"/>
  <c r="AT77" i="7"/>
  <c r="AT141" i="7"/>
  <c r="AT197" i="7"/>
  <c r="AT241" i="7"/>
  <c r="AT305" i="7"/>
  <c r="AT349" i="7"/>
  <c r="AT376" i="7"/>
  <c r="AT392" i="7"/>
  <c r="AT408" i="7"/>
  <c r="AT424" i="7"/>
  <c r="AT440" i="7"/>
  <c r="AT456" i="7"/>
  <c r="AT472" i="7"/>
  <c r="AT488" i="7"/>
  <c r="AT504" i="7"/>
  <c r="AT520" i="7"/>
  <c r="AT536" i="7"/>
  <c r="AT552" i="7"/>
  <c r="AT568" i="7"/>
  <c r="AT592" i="7"/>
  <c r="AT608" i="7"/>
  <c r="AT612" i="7"/>
  <c r="AT619" i="7"/>
  <c r="AT624" i="7"/>
  <c r="AT629" i="7"/>
  <c r="AT633" i="7"/>
  <c r="AT641" i="7"/>
  <c r="AT645" i="7"/>
  <c r="AT649" i="7"/>
  <c r="AT653" i="7"/>
  <c r="AT661" i="7"/>
  <c r="AT665" i="7"/>
  <c r="AT669" i="7"/>
  <c r="AT673" i="7"/>
  <c r="AT677" i="7"/>
  <c r="AT681" i="7"/>
  <c r="AT685" i="7"/>
  <c r="AT689" i="7"/>
  <c r="AT693" i="7"/>
  <c r="AT697" i="7"/>
  <c r="AT701" i="7"/>
  <c r="AT705" i="7"/>
  <c r="AT709" i="7"/>
  <c r="AT713" i="7"/>
  <c r="AT717" i="7"/>
  <c r="AT721" i="7"/>
  <c r="AT725" i="7"/>
  <c r="AT729" i="7"/>
  <c r="AT733" i="7"/>
  <c r="AT737" i="7"/>
  <c r="AT741" i="7"/>
  <c r="AT745" i="7"/>
  <c r="AT749" i="7"/>
  <c r="AT753" i="7"/>
  <c r="AT757" i="7"/>
  <c r="AT761" i="7"/>
  <c r="AT765" i="7"/>
  <c r="AT769" i="7"/>
  <c r="AT773" i="7"/>
  <c r="AT777" i="7"/>
  <c r="AT781" i="7"/>
  <c r="AT785" i="7"/>
  <c r="AT789" i="7"/>
  <c r="AT793" i="7"/>
  <c r="AT797" i="7"/>
  <c r="AT801" i="7"/>
  <c r="AT805" i="7"/>
  <c r="AT809" i="7"/>
  <c r="AT813" i="7"/>
  <c r="AT817" i="7"/>
  <c r="AT821" i="7"/>
  <c r="AT825" i="7"/>
  <c r="AT829" i="7"/>
  <c r="AT833" i="7"/>
  <c r="AT837" i="7"/>
  <c r="AT841" i="7"/>
  <c r="AT845" i="7"/>
  <c r="AT849" i="7"/>
  <c r="AT853" i="7"/>
  <c r="AT857" i="7"/>
  <c r="AT861" i="7"/>
  <c r="AT865" i="7"/>
  <c r="AT869" i="7"/>
  <c r="AT873" i="7"/>
  <c r="AT93" i="7"/>
  <c r="AT213" i="7"/>
  <c r="AT257" i="7"/>
  <c r="AT321" i="7"/>
  <c r="AT358" i="7"/>
  <c r="AT380" i="7"/>
  <c r="AT396" i="7"/>
  <c r="AT412" i="7"/>
  <c r="AT428" i="7"/>
  <c r="AT444" i="7"/>
  <c r="AT460" i="7"/>
  <c r="AT476" i="7"/>
  <c r="AT492" i="7"/>
  <c r="AT508" i="7"/>
  <c r="AT524" i="7"/>
  <c r="AT540" i="7"/>
  <c r="AT572" i="7"/>
  <c r="AT596" i="7"/>
  <c r="AT603" i="7"/>
  <c r="AT615" i="7"/>
  <c r="AT620" i="7"/>
  <c r="AT626" i="7"/>
  <c r="AT634" i="7"/>
  <c r="AT638" i="7"/>
  <c r="AT642" i="7"/>
  <c r="AT646" i="7"/>
  <c r="AT650" i="7"/>
  <c r="AT654" i="7"/>
  <c r="AT658" i="7"/>
  <c r="AT662" i="7"/>
  <c r="AT666" i="7"/>
  <c r="AT670" i="7"/>
  <c r="AT674" i="7"/>
  <c r="AT678" i="7"/>
  <c r="AT682" i="7"/>
  <c r="AT686" i="7"/>
  <c r="AT690" i="7"/>
  <c r="AT694" i="7"/>
  <c r="AT698" i="7"/>
  <c r="AT702" i="7"/>
  <c r="AT706" i="7"/>
  <c r="AT710" i="7"/>
  <c r="AT714" i="7"/>
  <c r="AT718" i="7"/>
  <c r="AT722" i="7"/>
  <c r="AT726" i="7"/>
  <c r="AT415" i="7"/>
  <c r="AT480" i="7"/>
  <c r="AT528" i="7"/>
  <c r="AT576" i="7"/>
  <c r="AT627" i="7"/>
  <c r="AT651" i="7"/>
  <c r="AT663" i="7"/>
  <c r="AT679" i="7"/>
  <c r="AT695" i="7"/>
  <c r="AT711" i="7"/>
  <c r="AT727" i="7"/>
  <c r="AT735" i="7"/>
  <c r="AT743" i="7"/>
  <c r="AT751" i="7"/>
  <c r="AT759" i="7"/>
  <c r="AT767" i="7"/>
  <c r="AT775" i="7"/>
  <c r="AT783" i="7"/>
  <c r="AT791" i="7"/>
  <c r="AT799" i="7"/>
  <c r="AT807" i="7"/>
  <c r="AT815" i="7"/>
  <c r="AT823" i="7"/>
  <c r="AT831" i="7"/>
  <c r="AT847" i="7"/>
  <c r="AT855" i="7"/>
  <c r="AT862" i="7"/>
  <c r="AT867" i="7"/>
  <c r="AT874" i="7"/>
  <c r="AT878" i="7"/>
  <c r="AT882" i="7"/>
  <c r="AT886" i="7"/>
  <c r="AT890" i="7"/>
  <c r="AT894" i="7"/>
  <c r="AT898" i="7"/>
  <c r="AT902" i="7"/>
  <c r="AT906" i="7"/>
  <c r="AT910" i="7"/>
  <c r="AT914" i="7"/>
  <c r="AT918" i="7"/>
  <c r="AT922" i="7"/>
  <c r="AT926" i="7"/>
  <c r="AT930" i="7"/>
  <c r="AT934" i="7"/>
  <c r="AT938" i="7"/>
  <c r="AT942" i="7"/>
  <c r="AT946" i="7"/>
  <c r="AT950" i="7"/>
  <c r="AT954" i="7"/>
  <c r="AT958" i="7"/>
  <c r="AT962" i="7"/>
  <c r="AT966" i="7"/>
  <c r="AT970" i="7"/>
  <c r="AT974" i="7"/>
  <c r="AT978" i="7"/>
  <c r="AT982" i="7"/>
  <c r="AT986" i="7"/>
  <c r="AT990" i="7"/>
  <c r="AT994" i="7"/>
  <c r="AT998" i="7"/>
  <c r="AT1002" i="7"/>
  <c r="AT1006" i="7"/>
  <c r="AT1010" i="7"/>
  <c r="AT1014" i="7"/>
  <c r="AT1018" i="7"/>
  <c r="AT464" i="7"/>
  <c r="AT675" i="7"/>
  <c r="AT734" i="7"/>
  <c r="AT750" i="7"/>
  <c r="AT774" i="7"/>
  <c r="AT798" i="7"/>
  <c r="AT822" i="7"/>
  <c r="AT846" i="7"/>
  <c r="AT866" i="7"/>
  <c r="AT881" i="7"/>
  <c r="AT889" i="7"/>
  <c r="AT897" i="7"/>
  <c r="AT909" i="7"/>
  <c r="AT917" i="7"/>
  <c r="AT925" i="7"/>
  <c r="AT937" i="7"/>
  <c r="AT949" i="7"/>
  <c r="AT957" i="7"/>
  <c r="AT969" i="7"/>
  <c r="AT981" i="7"/>
  <c r="AT989" i="7"/>
  <c r="AT997" i="7"/>
  <c r="AT1005" i="7"/>
  <c r="AT1017" i="7"/>
  <c r="AT1021" i="7"/>
  <c r="AT366" i="7"/>
  <c r="AT432" i="7"/>
  <c r="AT496" i="7"/>
  <c r="AT544" i="7"/>
  <c r="AT639" i="7"/>
  <c r="AT655" i="7"/>
  <c r="AT667" i="7"/>
  <c r="AT683" i="7"/>
  <c r="AT699" i="7"/>
  <c r="AT715" i="7"/>
  <c r="AT730" i="7"/>
  <c r="AT738" i="7"/>
  <c r="AT746" i="7"/>
  <c r="AT754" i="7"/>
  <c r="AT762" i="7"/>
  <c r="AT770" i="7"/>
  <c r="AT778" i="7"/>
  <c r="AT786" i="7"/>
  <c r="AT794" i="7"/>
  <c r="AT802" i="7"/>
  <c r="AT810" i="7"/>
  <c r="AT818" i="7"/>
  <c r="AT826" i="7"/>
  <c r="AT834" i="7"/>
  <c r="AT842" i="7"/>
  <c r="AT850" i="7"/>
  <c r="AT863" i="7"/>
  <c r="AT870" i="7"/>
  <c r="AT875" i="7"/>
  <c r="AT879" i="7"/>
  <c r="AT883" i="7"/>
  <c r="AT887" i="7"/>
  <c r="AT891" i="7"/>
  <c r="AT895" i="7"/>
  <c r="AT899" i="7"/>
  <c r="AT907" i="7"/>
  <c r="AT911" i="7"/>
  <c r="AT915" i="7"/>
  <c r="AT919" i="7"/>
  <c r="AT923" i="7"/>
  <c r="AT927" i="7"/>
  <c r="AT931" i="7"/>
  <c r="AT935" i="7"/>
  <c r="AT939" i="7"/>
  <c r="AT943" i="7"/>
  <c r="AT947" i="7"/>
  <c r="AT951" i="7"/>
  <c r="AT955" i="7"/>
  <c r="AT959" i="7"/>
  <c r="AT963" i="7"/>
  <c r="AT967" i="7"/>
  <c r="AT971" i="7"/>
  <c r="AT975" i="7"/>
  <c r="AT979" i="7"/>
  <c r="AT983" i="7"/>
  <c r="AT987" i="7"/>
  <c r="AT991" i="7"/>
  <c r="AT995" i="7"/>
  <c r="AT999" i="7"/>
  <c r="AT1003" i="7"/>
  <c r="AT1007" i="7"/>
  <c r="AT1011" i="7"/>
  <c r="AT1015" i="7"/>
  <c r="AT1019" i="7"/>
  <c r="AT22" i="7"/>
  <c r="AT108" i="7"/>
  <c r="AT560" i="7"/>
  <c r="AT635" i="7"/>
  <c r="AT707" i="7"/>
  <c r="AT742" i="7"/>
  <c r="AT758" i="7"/>
  <c r="AT782" i="7"/>
  <c r="AT806" i="7"/>
  <c r="AT838" i="7"/>
  <c r="AT872" i="7"/>
  <c r="AT893" i="7"/>
  <c r="AT905" i="7"/>
  <c r="AT929" i="7"/>
  <c r="AT945" i="7"/>
  <c r="AT961" i="7"/>
  <c r="AT973" i="7"/>
  <c r="AT1001" i="7"/>
  <c r="AT1009" i="7"/>
  <c r="AT45" i="7"/>
  <c r="AT384" i="7"/>
  <c r="AT448" i="7"/>
  <c r="AT512" i="7"/>
  <c r="AT616" i="7"/>
  <c r="AT631" i="7"/>
  <c r="AT643" i="7"/>
  <c r="AT671" i="7"/>
  <c r="AT687" i="7"/>
  <c r="AT703" i="7"/>
  <c r="AT719" i="7"/>
  <c r="AT731" i="7"/>
  <c r="AT739" i="7"/>
  <c r="AT747" i="7"/>
  <c r="AT755" i="7"/>
  <c r="AT763" i="7"/>
  <c r="AT771" i="7"/>
  <c r="AT779" i="7"/>
  <c r="AT787" i="7"/>
  <c r="AT795" i="7"/>
  <c r="AT803" i="7"/>
  <c r="AT811" i="7"/>
  <c r="AT819" i="7"/>
  <c r="AT827" i="7"/>
  <c r="AT835" i="7"/>
  <c r="AT843" i="7"/>
  <c r="AT851" i="7"/>
  <c r="AT859" i="7"/>
  <c r="AT871" i="7"/>
  <c r="AT876" i="7"/>
  <c r="AT880" i="7"/>
  <c r="AT884" i="7"/>
  <c r="AT888" i="7"/>
  <c r="AT892" i="7"/>
  <c r="AT896" i="7"/>
  <c r="AT900" i="7"/>
  <c r="AT904" i="7"/>
  <c r="AT908" i="7"/>
  <c r="AT912" i="7"/>
  <c r="AT916" i="7"/>
  <c r="AT920" i="7"/>
  <c r="AT924" i="7"/>
  <c r="AT928" i="7"/>
  <c r="AT932" i="7"/>
  <c r="AT936" i="7"/>
  <c r="AT940" i="7"/>
  <c r="AT944" i="7"/>
  <c r="AT948" i="7"/>
  <c r="AT952" i="7"/>
  <c r="AT956" i="7"/>
  <c r="AT960" i="7"/>
  <c r="AT964" i="7"/>
  <c r="AT968" i="7"/>
  <c r="AT972" i="7"/>
  <c r="AT976" i="7"/>
  <c r="AT980" i="7"/>
  <c r="AT984" i="7"/>
  <c r="AT988" i="7"/>
  <c r="AT992" i="7"/>
  <c r="AT996" i="7"/>
  <c r="AT1000" i="7"/>
  <c r="AT1004" i="7"/>
  <c r="AT1008" i="7"/>
  <c r="AT1012" i="7"/>
  <c r="AT1016" i="7"/>
  <c r="AT1020" i="7"/>
  <c r="AT273" i="7"/>
  <c r="AT400" i="7"/>
  <c r="AT588" i="7"/>
  <c r="AT622" i="7"/>
  <c r="AT647" i="7"/>
  <c r="AT659" i="7"/>
  <c r="AT691" i="7"/>
  <c r="AT723" i="7"/>
  <c r="AT766" i="7"/>
  <c r="AT790" i="7"/>
  <c r="AT814" i="7"/>
  <c r="AT830" i="7"/>
  <c r="AT854" i="7"/>
  <c r="AT877" i="7"/>
  <c r="AT885" i="7"/>
  <c r="AT901" i="7"/>
  <c r="AT913" i="7"/>
  <c r="AT921" i="7"/>
  <c r="AT933" i="7"/>
  <c r="AT941" i="7"/>
  <c r="AT953" i="7"/>
  <c r="AT965" i="7"/>
  <c r="AT977" i="7"/>
  <c r="AT985" i="7"/>
  <c r="AT993" i="7"/>
  <c r="AT1013" i="7"/>
  <c r="U508" i="3"/>
  <c r="U15" i="3"/>
  <c r="U142" i="3"/>
  <c r="U564" i="3"/>
  <c r="U380" i="3"/>
  <c r="AB385" i="7"/>
  <c r="X385" i="7"/>
  <c r="T385" i="7"/>
  <c r="P385" i="7"/>
  <c r="L385" i="7"/>
  <c r="T379" i="3"/>
  <c r="T743" i="3"/>
  <c r="K13" i="3"/>
  <c r="H385" i="7"/>
  <c r="J13" i="3"/>
  <c r="T14" i="3"/>
  <c r="I13" i="3"/>
  <c r="T13" i="3" s="1"/>
  <c r="L13" i="3"/>
  <c r="AC385" i="7"/>
  <c r="Y385" i="7"/>
  <c r="U385" i="7"/>
  <c r="Q385" i="7"/>
  <c r="M385" i="7"/>
  <c r="I385" i="7"/>
  <c r="E385" i="7"/>
  <c r="Q20" i="7"/>
  <c r="M20" i="7"/>
  <c r="I20" i="7"/>
  <c r="E20" i="7"/>
  <c r="E19" i="7" s="1"/>
  <c r="AB20" i="7"/>
  <c r="X20" i="7"/>
  <c r="T20" i="7"/>
  <c r="P20" i="7"/>
  <c r="L20" i="7"/>
  <c r="L19" i="7" s="1"/>
  <c r="H20" i="7"/>
  <c r="AE20" i="7"/>
  <c r="AA20" i="7"/>
  <c r="W20" i="7"/>
  <c r="S20" i="7"/>
  <c r="O20" i="7"/>
  <c r="K20" i="7"/>
  <c r="G20" i="7"/>
  <c r="AD385" i="7"/>
  <c r="Z385" i="7"/>
  <c r="V385" i="7"/>
  <c r="R385" i="7"/>
  <c r="N385" i="7"/>
  <c r="J385" i="7"/>
  <c r="F385" i="7"/>
  <c r="Z20" i="7"/>
  <c r="V20" i="7"/>
  <c r="R20" i="7"/>
  <c r="N20" i="7"/>
  <c r="J20" i="7"/>
  <c r="F20" i="7"/>
  <c r="AD20" i="7"/>
  <c r="AC20" i="7"/>
  <c r="Y20" i="7"/>
  <c r="U20" i="7"/>
  <c r="AE385" i="7"/>
  <c r="AA385" i="7"/>
  <c r="W385" i="7"/>
  <c r="W19" i="7" s="1"/>
  <c r="S385" i="7"/>
  <c r="S19" i="7" s="1"/>
  <c r="O385" i="7"/>
  <c r="O19" i="7" s="1"/>
  <c r="K385" i="7"/>
  <c r="G385" i="7"/>
  <c r="K26" i="9"/>
  <c r="K25" i="9" s="1"/>
  <c r="K57" i="9"/>
  <c r="Q25" i="9"/>
  <c r="P26" i="9"/>
  <c r="J25" i="9"/>
  <c r="L25" i="9"/>
  <c r="I25" i="9"/>
  <c r="P25" i="9" s="1"/>
  <c r="B12" i="9"/>
  <c r="G19" i="7" l="1"/>
  <c r="AE19" i="7"/>
  <c r="AB19" i="7"/>
  <c r="X19" i="7"/>
  <c r="U379" i="3"/>
  <c r="U14" i="3"/>
  <c r="U13" i="3" s="1"/>
  <c r="T19" i="7"/>
  <c r="AA19" i="7"/>
  <c r="P19" i="7"/>
  <c r="H19" i="7"/>
  <c r="Q19" i="7"/>
  <c r="I19" i="7"/>
  <c r="M19" i="7"/>
  <c r="AD19" i="7"/>
  <c r="Y19" i="7"/>
  <c r="N19" i="7"/>
  <c r="R19" i="7"/>
  <c r="U19" i="7"/>
  <c r="K19" i="7"/>
  <c r="F19" i="7"/>
  <c r="V19" i="7"/>
  <c r="J19" i="7"/>
  <c r="Z19" i="7"/>
  <c r="B58" i="8" l="1"/>
  <c r="B56" i="8"/>
  <c r="B53" i="8"/>
  <c r="B51" i="8"/>
  <c r="B49" i="8"/>
  <c r="B47" i="8"/>
  <c r="B46" i="8"/>
  <c r="B45" i="8"/>
  <c r="B43" i="8"/>
  <c r="B41" i="8"/>
  <c r="B39" i="8"/>
  <c r="B38" i="8"/>
  <c r="B37" i="8"/>
  <c r="B35" i="8"/>
  <c r="B34" i="8"/>
  <c r="B32" i="8"/>
  <c r="B31" i="8"/>
  <c r="B29" i="8"/>
  <c r="B27" i="8"/>
  <c r="B25" i="8"/>
  <c r="B19" i="8"/>
  <c r="B17" i="8"/>
  <c r="B16" i="8"/>
  <c r="B15" i="8"/>
  <c r="B13" i="8"/>
  <c r="B1022" i="7"/>
  <c r="B1020" i="7"/>
  <c r="B1019" i="7"/>
  <c r="B1018" i="7"/>
  <c r="B1016" i="7"/>
  <c r="B1014" i="7"/>
  <c r="B1012" i="7"/>
  <c r="B1010" i="7"/>
  <c r="B1009" i="7"/>
  <c r="B1008" i="7"/>
  <c r="B1006" i="7"/>
  <c r="B1005" i="7"/>
  <c r="B1003" i="7"/>
  <c r="B1001" i="7"/>
  <c r="B999" i="7"/>
  <c r="B998" i="7"/>
  <c r="B996" i="7"/>
  <c r="B995" i="7"/>
  <c r="B994" i="7"/>
  <c r="B993" i="7"/>
  <c r="B992" i="7"/>
  <c r="B990" i="7"/>
  <c r="B989" i="7"/>
  <c r="B988" i="7"/>
  <c r="B986" i="7"/>
  <c r="B985" i="7"/>
  <c r="B983" i="7"/>
  <c r="B982" i="7"/>
  <c r="B980" i="7"/>
  <c r="B978" i="7"/>
  <c r="B976" i="7"/>
  <c r="B974" i="7"/>
  <c r="B973" i="7"/>
  <c r="B972" i="7"/>
  <c r="B970" i="7"/>
  <c r="B968" i="7"/>
  <c r="B966" i="7"/>
  <c r="B964" i="7"/>
  <c r="B963" i="7"/>
  <c r="B962" i="7"/>
  <c r="B960" i="7"/>
  <c r="B958" i="7"/>
  <c r="B956" i="7"/>
  <c r="B954" i="7"/>
  <c r="B952" i="7"/>
  <c r="B950" i="7"/>
  <c r="B948" i="7"/>
  <c r="B947" i="7"/>
  <c r="B946" i="7"/>
  <c r="B944" i="7"/>
  <c r="B942" i="7"/>
  <c r="B941" i="7"/>
  <c r="B939" i="7"/>
  <c r="B938" i="7"/>
  <c r="B937" i="7"/>
  <c r="B935" i="7"/>
  <c r="B934" i="7"/>
  <c r="B932" i="7"/>
  <c r="B931" i="7"/>
  <c r="B930" i="7"/>
  <c r="B929" i="7"/>
  <c r="B928" i="7"/>
  <c r="B927" i="7"/>
  <c r="B925" i="7"/>
  <c r="B923" i="7"/>
  <c r="B921" i="7"/>
  <c r="B919" i="7"/>
  <c r="B918" i="7"/>
  <c r="B916" i="7"/>
  <c r="B914" i="7"/>
  <c r="B912" i="7"/>
  <c r="B910" i="7"/>
  <c r="B908" i="7"/>
  <c r="B907" i="7"/>
  <c r="B905" i="7"/>
  <c r="B904" i="7"/>
  <c r="B903" i="7"/>
  <c r="B902" i="7"/>
  <c r="B901" i="7"/>
  <c r="B900" i="7"/>
  <c r="B899" i="7"/>
  <c r="B897" i="7"/>
  <c r="B895" i="7"/>
  <c r="B893" i="7"/>
  <c r="B892" i="7"/>
  <c r="B890" i="7"/>
  <c r="B888" i="7"/>
  <c r="B886" i="7"/>
  <c r="B885" i="7"/>
  <c r="B883" i="7"/>
  <c r="B882" i="7"/>
  <c r="B880" i="7"/>
  <c r="B879" i="7"/>
  <c r="B878" i="7"/>
  <c r="B876" i="7"/>
  <c r="B875" i="7"/>
  <c r="B874" i="7"/>
  <c r="B873" i="7"/>
  <c r="B872" i="7"/>
  <c r="B871" i="7"/>
  <c r="B870" i="7"/>
  <c r="B869" i="7"/>
  <c r="B867" i="7"/>
  <c r="B866" i="7"/>
  <c r="B864" i="7"/>
  <c r="B863" i="7"/>
  <c r="B862" i="7"/>
  <c r="B861" i="7"/>
  <c r="B860" i="7"/>
  <c r="B859" i="7"/>
  <c r="B858" i="7"/>
  <c r="B857" i="7"/>
  <c r="B856" i="7"/>
  <c r="B855" i="7"/>
  <c r="B854" i="7"/>
  <c r="B852" i="7"/>
  <c r="B851" i="7"/>
  <c r="B850" i="7"/>
  <c r="B849" i="7"/>
  <c r="B848" i="7"/>
  <c r="B847" i="7"/>
  <c r="B846" i="7"/>
  <c r="B845" i="7"/>
  <c r="B844" i="7"/>
  <c r="B843" i="7"/>
  <c r="B842" i="7"/>
  <c r="B841" i="7"/>
  <c r="B840" i="7"/>
  <c r="B839" i="7"/>
  <c r="B838" i="7"/>
  <c r="B837" i="7"/>
  <c r="B836" i="7"/>
  <c r="B835" i="7"/>
  <c r="B834" i="7"/>
  <c r="B833" i="7"/>
  <c r="B832" i="7"/>
  <c r="B831" i="7"/>
  <c r="B830" i="7"/>
  <c r="B829" i="7"/>
  <c r="B828" i="7"/>
  <c r="B827" i="7"/>
  <c r="B826" i="7"/>
  <c r="B824" i="7"/>
  <c r="B823" i="7"/>
  <c r="B822" i="7"/>
  <c r="B821" i="7"/>
  <c r="B820" i="7"/>
  <c r="B819" i="7"/>
  <c r="B818" i="7"/>
  <c r="B817" i="7"/>
  <c r="B816" i="7"/>
  <c r="B815" i="7"/>
  <c r="B814" i="7"/>
  <c r="B813" i="7"/>
  <c r="B812" i="7"/>
  <c r="B811" i="7"/>
  <c r="B809" i="7"/>
  <c r="B808" i="7"/>
  <c r="B807" i="7"/>
  <c r="B806" i="7"/>
  <c r="B805" i="7"/>
  <c r="B804" i="7"/>
  <c r="B803" i="7"/>
  <c r="B802" i="7"/>
  <c r="B801" i="7"/>
  <c r="B800" i="7"/>
  <c r="B799" i="7"/>
  <c r="B798" i="7"/>
  <c r="B797" i="7"/>
  <c r="B796" i="7"/>
  <c r="B795" i="7"/>
  <c r="B794" i="7"/>
  <c r="B793" i="7"/>
  <c r="B792" i="7"/>
  <c r="B791" i="7"/>
  <c r="B790" i="7"/>
  <c r="B789" i="7"/>
  <c r="B788" i="7"/>
  <c r="B787" i="7"/>
  <c r="B786" i="7"/>
  <c r="B785" i="7"/>
  <c r="B784" i="7"/>
  <c r="B783" i="7"/>
  <c r="B782" i="7"/>
  <c r="B781" i="7"/>
  <c r="B780" i="7"/>
  <c r="B779" i="7"/>
  <c r="B778" i="7"/>
  <c r="B777" i="7"/>
  <c r="B776" i="7"/>
  <c r="B775" i="7"/>
  <c r="B774" i="7"/>
  <c r="B773" i="7"/>
  <c r="B772" i="7"/>
  <c r="B771" i="7"/>
  <c r="B770" i="7"/>
  <c r="B769" i="7"/>
  <c r="B768" i="7"/>
  <c r="B767" i="7"/>
  <c r="B766" i="7"/>
  <c r="B765" i="7"/>
  <c r="B764" i="7"/>
  <c r="B763" i="7"/>
  <c r="B762" i="7"/>
  <c r="B761" i="7"/>
  <c r="B760" i="7"/>
  <c r="B759" i="7"/>
  <c r="B758" i="7"/>
  <c r="B757" i="7"/>
  <c r="B756" i="7"/>
  <c r="B755" i="7"/>
  <c r="B754" i="7"/>
  <c r="B753" i="7"/>
  <c r="B752" i="7"/>
  <c r="B751" i="7"/>
  <c r="B748" i="7"/>
  <c r="B746" i="7"/>
  <c r="B744" i="7"/>
  <c r="B743" i="7"/>
  <c r="B741" i="7"/>
  <c r="B739" i="7"/>
  <c r="B737" i="7"/>
  <c r="B736" i="7"/>
  <c r="B735" i="7"/>
  <c r="B733" i="7"/>
  <c r="B731" i="7"/>
  <c r="B729" i="7"/>
  <c r="B727" i="7"/>
  <c r="B726" i="7"/>
  <c r="B724" i="7"/>
  <c r="B723" i="7"/>
  <c r="B722" i="7"/>
  <c r="B720" i="7"/>
  <c r="B719" i="7"/>
  <c r="B718" i="7"/>
  <c r="B716" i="7"/>
  <c r="B714" i="7"/>
  <c r="B712" i="7"/>
  <c r="B710" i="7"/>
  <c r="B708" i="7"/>
  <c r="B707" i="7"/>
  <c r="B705" i="7"/>
  <c r="B704" i="7"/>
  <c r="B703" i="7"/>
  <c r="B702" i="7"/>
  <c r="B701" i="7"/>
  <c r="B699" i="7"/>
  <c r="B697" i="7"/>
  <c r="B695" i="7"/>
  <c r="B694" i="7"/>
  <c r="B692" i="7"/>
  <c r="B690" i="7"/>
  <c r="B688" i="7"/>
  <c r="B686" i="7"/>
  <c r="B684" i="7"/>
  <c r="B682" i="7"/>
  <c r="B680" i="7"/>
  <c r="B678" i="7"/>
  <c r="B677" i="7"/>
  <c r="B675" i="7"/>
  <c r="B674" i="7"/>
  <c r="B673" i="7"/>
  <c r="B672" i="7"/>
  <c r="B670" i="7"/>
  <c r="B668" i="7"/>
  <c r="B666" i="7"/>
  <c r="B665" i="7"/>
  <c r="B663" i="7"/>
  <c r="B661" i="7"/>
  <c r="B660" i="7"/>
  <c r="B659" i="7"/>
  <c r="B658" i="7"/>
  <c r="B657" i="7"/>
  <c r="B656" i="7"/>
  <c r="B655" i="7"/>
  <c r="B654" i="7"/>
  <c r="B652" i="7"/>
  <c r="B650" i="7"/>
  <c r="B648" i="7"/>
  <c r="B646" i="7"/>
  <c r="B644" i="7"/>
  <c r="B642" i="7"/>
  <c r="B640" i="7"/>
  <c r="B638" i="7"/>
  <c r="B637" i="7"/>
  <c r="B635" i="7"/>
  <c r="B634" i="7"/>
  <c r="B633" i="7"/>
  <c r="B632" i="7"/>
  <c r="B631" i="7"/>
  <c r="B630" i="7"/>
  <c r="B628" i="7"/>
  <c r="B626" i="7"/>
  <c r="B624" i="7"/>
  <c r="B623" i="7"/>
  <c r="B621" i="7"/>
  <c r="B620" i="7"/>
  <c r="B618" i="7"/>
  <c r="B617" i="7"/>
  <c r="B615" i="7"/>
  <c r="B614" i="7"/>
  <c r="B613" i="7"/>
  <c r="B612" i="7"/>
  <c r="B610" i="7"/>
  <c r="B609" i="7"/>
  <c r="B607" i="7"/>
  <c r="B606" i="7"/>
  <c r="B605" i="7"/>
  <c r="B604" i="7"/>
  <c r="B603" i="7"/>
  <c r="B602" i="7"/>
  <c r="B601" i="7"/>
  <c r="B600" i="7"/>
  <c r="B599" i="7"/>
  <c r="B598" i="7"/>
  <c r="B597" i="7"/>
  <c r="B596" i="7"/>
  <c r="B594" i="7"/>
  <c r="B593" i="7"/>
  <c r="B592" i="7"/>
  <c r="B590" i="7"/>
  <c r="B589" i="7"/>
  <c r="B588" i="7"/>
  <c r="B587" i="7"/>
  <c r="B586" i="7"/>
  <c r="B585" i="7"/>
  <c r="B584" i="7"/>
  <c r="B583" i="7"/>
  <c r="B582" i="7"/>
  <c r="B581" i="7"/>
  <c r="B580" i="7"/>
  <c r="B579" i="7"/>
  <c r="B578" i="7"/>
  <c r="B577" i="7"/>
  <c r="B576" i="7"/>
  <c r="B575" i="7"/>
  <c r="B574" i="7"/>
  <c r="B573" i="7"/>
  <c r="B572" i="7"/>
  <c r="B571" i="7"/>
  <c r="B569" i="7"/>
  <c r="B568" i="7"/>
  <c r="B567" i="7"/>
  <c r="B566" i="7"/>
  <c r="B565" i="7"/>
  <c r="B564" i="7"/>
  <c r="B563" i="7"/>
  <c r="B562" i="7"/>
  <c r="B561" i="7"/>
  <c r="B560" i="7"/>
  <c r="B559" i="7"/>
  <c r="B558" i="7"/>
  <c r="B557" i="7"/>
  <c r="B556" i="7"/>
  <c r="B555" i="7"/>
  <c r="B554" i="7"/>
  <c r="B553" i="7"/>
  <c r="B552" i="7"/>
  <c r="B551" i="7"/>
  <c r="B550" i="7"/>
  <c r="B549" i="7"/>
  <c r="B548" i="7"/>
  <c r="B547" i="7"/>
  <c r="B546" i="7"/>
  <c r="B545" i="7"/>
  <c r="B544" i="7"/>
  <c r="B543" i="7"/>
  <c r="B542" i="7"/>
  <c r="B541" i="7"/>
  <c r="B540" i="7"/>
  <c r="B539" i="7"/>
  <c r="B538" i="7"/>
  <c r="B537" i="7"/>
  <c r="B536" i="7"/>
  <c r="B535" i="7"/>
  <c r="B534" i="7"/>
  <c r="B533" i="7"/>
  <c r="B532" i="7"/>
  <c r="B531" i="7"/>
  <c r="B530" i="7"/>
  <c r="B529" i="7"/>
  <c r="B528" i="7"/>
  <c r="B527" i="7"/>
  <c r="B526" i="7"/>
  <c r="B525" i="7"/>
  <c r="B524" i="7"/>
  <c r="B523" i="7"/>
  <c r="B522" i="7"/>
  <c r="B521" i="7"/>
  <c r="B520" i="7"/>
  <c r="B519" i="7"/>
  <c r="B518" i="7"/>
  <c r="B517" i="7"/>
  <c r="B516" i="7"/>
  <c r="B515" i="7"/>
  <c r="B513" i="7"/>
  <c r="B512" i="7"/>
  <c r="B511" i="7"/>
  <c r="B510" i="7"/>
  <c r="B509" i="7"/>
  <c r="B508" i="7"/>
  <c r="B507" i="7"/>
  <c r="B506" i="7"/>
  <c r="B505" i="7"/>
  <c r="B504" i="7"/>
  <c r="B503" i="7"/>
  <c r="B502" i="7"/>
  <c r="B500" i="7"/>
  <c r="B499" i="7"/>
  <c r="B498" i="7"/>
  <c r="B497" i="7"/>
  <c r="B496" i="7"/>
  <c r="B495" i="7"/>
  <c r="B494" i="7"/>
  <c r="B493" i="7"/>
  <c r="B492" i="7"/>
  <c r="B491" i="7"/>
  <c r="B490" i="7"/>
  <c r="B489" i="7"/>
  <c r="B488" i="7"/>
  <c r="B487" i="7"/>
  <c r="B486" i="7"/>
  <c r="B485" i="7"/>
  <c r="B484" i="7"/>
  <c r="B483" i="7"/>
  <c r="B482" i="7"/>
  <c r="B481" i="7"/>
  <c r="B480" i="7"/>
  <c r="B479" i="7"/>
  <c r="B478" i="7"/>
  <c r="B477" i="7"/>
  <c r="B476" i="7"/>
  <c r="B475" i="7"/>
  <c r="B474" i="7"/>
  <c r="B473" i="7"/>
  <c r="B472" i="7"/>
  <c r="B471" i="7"/>
  <c r="B470" i="7"/>
  <c r="B469" i="7"/>
  <c r="B468" i="7"/>
  <c r="B467" i="7"/>
  <c r="B466" i="7"/>
  <c r="B465" i="7"/>
  <c r="B464" i="7"/>
  <c r="B463" i="7"/>
  <c r="B462" i="7"/>
  <c r="B461" i="7"/>
  <c r="B460" i="7"/>
  <c r="B459" i="7"/>
  <c r="B458" i="7"/>
  <c r="B457" i="7"/>
  <c r="B456" i="7"/>
  <c r="B455" i="7"/>
  <c r="B454" i="7"/>
  <c r="B453" i="7"/>
  <c r="B452" i="7"/>
  <c r="B451" i="7"/>
  <c r="B450" i="7"/>
  <c r="B449" i="7"/>
  <c r="B448" i="7"/>
  <c r="B447" i="7"/>
  <c r="B446" i="7"/>
  <c r="B445" i="7"/>
  <c r="B444" i="7"/>
  <c r="B443" i="7"/>
  <c r="B442" i="7"/>
  <c r="B441" i="7"/>
  <c r="B440" i="7"/>
  <c r="B439" i="7"/>
  <c r="B438" i="7"/>
  <c r="B437" i="7"/>
  <c r="B436" i="7"/>
  <c r="B435" i="7"/>
  <c r="B434" i="7"/>
  <c r="B433" i="7"/>
  <c r="B432" i="7"/>
  <c r="B431" i="7"/>
  <c r="B430" i="7"/>
  <c r="B429" i="7"/>
  <c r="B428" i="7"/>
  <c r="B427" i="7"/>
  <c r="B426" i="7"/>
  <c r="B425" i="7"/>
  <c r="B424" i="7"/>
  <c r="B423" i="7"/>
  <c r="B421" i="7"/>
  <c r="B420" i="7"/>
  <c r="B419" i="7"/>
  <c r="B418" i="7"/>
  <c r="B417" i="7"/>
  <c r="B416" i="7"/>
  <c r="B415" i="7"/>
  <c r="B414" i="7"/>
  <c r="B413" i="7"/>
  <c r="B412" i="7"/>
  <c r="B411" i="7"/>
  <c r="B410" i="7"/>
  <c r="B409" i="7"/>
  <c r="B408" i="7"/>
  <c r="B407" i="7"/>
  <c r="B406" i="7"/>
  <c r="B405" i="7"/>
  <c r="B404" i="7"/>
  <c r="B403" i="7"/>
  <c r="B402" i="7"/>
  <c r="B401" i="7"/>
  <c r="B400" i="7"/>
  <c r="B399" i="7"/>
  <c r="B398" i="7"/>
  <c r="B397" i="7"/>
  <c r="B396" i="7"/>
  <c r="B395" i="7"/>
  <c r="B394" i="7"/>
  <c r="B393" i="7"/>
  <c r="B392" i="7"/>
  <c r="B391" i="7"/>
  <c r="B390" i="7"/>
  <c r="B389" i="7"/>
  <c r="B388" i="7"/>
  <c r="B387" i="7"/>
  <c r="B384" i="7"/>
  <c r="B382" i="7"/>
  <c r="B380" i="7"/>
  <c r="B379" i="7"/>
  <c r="B378" i="7"/>
  <c r="B377" i="7"/>
  <c r="B375" i="7"/>
  <c r="B374" i="7"/>
  <c r="B372" i="7"/>
  <c r="B370" i="7"/>
  <c r="B368" i="7"/>
  <c r="B366" i="7"/>
  <c r="B365" i="7"/>
  <c r="B363" i="7"/>
  <c r="B361" i="7"/>
  <c r="B359" i="7"/>
  <c r="B357" i="7"/>
  <c r="B355" i="7"/>
  <c r="B354" i="7"/>
  <c r="B352" i="7"/>
  <c r="B351" i="7"/>
  <c r="B350" i="7"/>
  <c r="B348" i="7"/>
  <c r="B347" i="7"/>
  <c r="B346" i="7"/>
  <c r="B344" i="7"/>
  <c r="B343" i="7"/>
  <c r="B341" i="7"/>
  <c r="B339" i="7"/>
  <c r="B337" i="7"/>
  <c r="B335" i="7"/>
  <c r="B333" i="7"/>
  <c r="B332" i="7"/>
  <c r="B331" i="7"/>
  <c r="B330" i="7"/>
  <c r="B328" i="7"/>
  <c r="B326" i="7"/>
  <c r="B325" i="7"/>
  <c r="B324" i="7"/>
  <c r="B322" i="7"/>
  <c r="B321" i="7"/>
  <c r="B320" i="7"/>
  <c r="B318" i="7"/>
  <c r="B316" i="7"/>
  <c r="B314" i="7"/>
  <c r="B313" i="7"/>
  <c r="B311" i="7"/>
  <c r="B309" i="7"/>
  <c r="B308" i="7"/>
  <c r="B307" i="7"/>
  <c r="B305" i="7"/>
  <c r="B303" i="7"/>
  <c r="B301" i="7"/>
  <c r="B299" i="7"/>
  <c r="B298" i="7"/>
  <c r="B297" i="7"/>
  <c r="B295" i="7"/>
  <c r="B293" i="7"/>
  <c r="B291" i="7"/>
  <c r="B289" i="7"/>
  <c r="B288" i="7"/>
  <c r="B287" i="7"/>
  <c r="B286" i="7"/>
  <c r="B285" i="7"/>
  <c r="B284" i="7"/>
  <c r="B283" i="7"/>
  <c r="B281" i="7"/>
  <c r="B279" i="7"/>
  <c r="B277" i="7"/>
  <c r="B275" i="7"/>
  <c r="B274" i="7"/>
  <c r="B272" i="7"/>
  <c r="B270" i="7"/>
  <c r="B269" i="7"/>
  <c r="B267" i="7"/>
  <c r="B266" i="7"/>
  <c r="B265" i="7"/>
  <c r="B264" i="7"/>
  <c r="B263" i="7"/>
  <c r="B262" i="7"/>
  <c r="B260" i="7"/>
  <c r="B259" i="7"/>
  <c r="B258" i="7"/>
  <c r="B257" i="7"/>
  <c r="B256" i="7"/>
  <c r="B255" i="7"/>
  <c r="B254" i="7"/>
  <c r="B253" i="7"/>
  <c r="B251" i="7"/>
  <c r="B249" i="7"/>
  <c r="B248" i="7"/>
  <c r="B247" i="7"/>
  <c r="B245" i="7"/>
  <c r="B243" i="7"/>
  <c r="B242" i="7"/>
  <c r="B240" i="7"/>
  <c r="B239" i="7"/>
  <c r="B237" i="7"/>
  <c r="B236" i="7"/>
  <c r="B235" i="7"/>
  <c r="B233" i="7"/>
  <c r="B232" i="7"/>
  <c r="B230" i="7"/>
  <c r="B229" i="7"/>
  <c r="B228" i="7"/>
  <c r="B227" i="7"/>
  <c r="B226" i="7"/>
  <c r="B225" i="7"/>
  <c r="B224" i="7"/>
  <c r="B223" i="7"/>
  <c r="B222" i="7"/>
  <c r="B221" i="7"/>
  <c r="B219" i="7"/>
  <c r="B218" i="7"/>
  <c r="B217" i="7"/>
  <c r="B215" i="7"/>
  <c r="B214" i="7"/>
  <c r="B213" i="7"/>
  <c r="B212" i="7"/>
  <c r="B211" i="7"/>
  <c r="B210" i="7"/>
  <c r="B209" i="7"/>
  <c r="B208" i="7"/>
  <c r="B207" i="7"/>
  <c r="B206" i="7"/>
  <c r="B205" i="7"/>
  <c r="B204" i="7"/>
  <c r="B203" i="7"/>
  <c r="B202" i="7"/>
  <c r="B201" i="7"/>
  <c r="B200" i="7"/>
  <c r="B199" i="7"/>
  <c r="B198" i="7"/>
  <c r="B197" i="7"/>
  <c r="B196" i="7"/>
  <c r="B195" i="7"/>
  <c r="B193" i="7"/>
  <c r="B192" i="7"/>
  <c r="B191" i="7"/>
  <c r="B190" i="7"/>
  <c r="B189" i="7"/>
  <c r="B188" i="7"/>
  <c r="B187" i="7"/>
  <c r="B186" i="7"/>
  <c r="B185" i="7"/>
  <c r="B184" i="7"/>
  <c r="B183" i="7"/>
  <c r="B182" i="7"/>
  <c r="B181" i="7"/>
  <c r="B180" i="7"/>
  <c r="B179" i="7"/>
  <c r="B178" i="7"/>
  <c r="B177" i="7"/>
  <c r="B176" i="7"/>
  <c r="B175" i="7"/>
  <c r="B174" i="7"/>
  <c r="B173" i="7"/>
  <c r="B172" i="7"/>
  <c r="B171" i="7"/>
  <c r="B170" i="7"/>
  <c r="B169" i="7"/>
  <c r="B168" i="7"/>
  <c r="B167" i="7"/>
  <c r="B166" i="7"/>
  <c r="B165" i="7"/>
  <c r="B164" i="7"/>
  <c r="B163" i="7"/>
  <c r="B162" i="7"/>
  <c r="B161" i="7"/>
  <c r="B160" i="7"/>
  <c r="B159" i="7"/>
  <c r="B158" i="7"/>
  <c r="B157" i="7"/>
  <c r="B156" i="7"/>
  <c r="B155" i="7"/>
  <c r="B154" i="7"/>
  <c r="B153" i="7"/>
  <c r="B152" i="7"/>
  <c r="B151" i="7"/>
  <c r="B150" i="7"/>
  <c r="B149" i="7"/>
  <c r="B147" i="7"/>
  <c r="B146" i="7"/>
  <c r="B145" i="7"/>
  <c r="B144" i="7"/>
  <c r="B143" i="7"/>
  <c r="B142" i="7"/>
  <c r="B141" i="7"/>
  <c r="B140" i="7"/>
  <c r="B139" i="7"/>
  <c r="B138" i="7"/>
  <c r="B137" i="7"/>
  <c r="B136" i="7"/>
  <c r="B135" i="7"/>
  <c r="B133" i="7"/>
  <c r="B132" i="7"/>
  <c r="B131" i="7"/>
  <c r="B130" i="7"/>
  <c r="B129" i="7"/>
  <c r="B128" i="7"/>
  <c r="B127" i="7"/>
  <c r="B126" i="7"/>
  <c r="B125" i="7"/>
  <c r="B124" i="7"/>
  <c r="B123" i="7"/>
  <c r="B122" i="7"/>
  <c r="B121" i="7"/>
  <c r="B120" i="7"/>
  <c r="B119" i="7"/>
  <c r="B118" i="7"/>
  <c r="B117" i="7"/>
  <c r="B116" i="7"/>
  <c r="B115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AE27" i="8" l="1"/>
  <c r="AE56" i="8"/>
  <c r="AE54" i="8" s="1"/>
  <c r="AE49" i="8"/>
  <c r="AE37" i="8"/>
  <c r="AE32" i="8"/>
  <c r="AE19" i="8"/>
  <c r="AE53" i="8"/>
  <c r="AE51" i="8"/>
  <c r="AE47" i="8"/>
  <c r="AE46" i="8"/>
  <c r="AE45" i="8"/>
  <c r="AE43" i="8"/>
  <c r="AE41" i="8"/>
  <c r="AE39" i="8"/>
  <c r="AE38" i="8"/>
  <c r="AE35" i="8"/>
  <c r="AE34" i="8"/>
  <c r="AE31" i="8"/>
  <c r="AE29" i="8"/>
  <c r="AE25" i="8"/>
  <c r="AE17" i="8"/>
  <c r="AE16" i="8"/>
  <c r="AE15" i="8"/>
  <c r="AE13" i="8"/>
  <c r="AE58" i="8"/>
  <c r="AC888" i="7"/>
  <c r="AE14" i="8" l="1"/>
  <c r="AC887" i="7"/>
  <c r="AC749" i="7" s="1"/>
  <c r="AC19" i="7" s="1"/>
  <c r="D888" i="7"/>
  <c r="D887" i="7" s="1"/>
  <c r="G26" i="8" l="1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F27" i="8"/>
  <c r="F26" i="8" s="1"/>
  <c r="E26" i="8"/>
  <c r="G12" i="8" l="1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D750" i="7" l="1"/>
  <c r="D749" i="7" s="1"/>
  <c r="D22" i="7"/>
  <c r="D386" i="7" l="1"/>
  <c r="D385" i="7" s="1"/>
  <c r="D21" i="7"/>
  <c r="D20" i="7" s="1"/>
  <c r="K55" i="9"/>
  <c r="K53" i="9" s="1"/>
  <c r="K52" i="9"/>
  <c r="K50" i="9"/>
  <c r="K48" i="9"/>
  <c r="K46" i="9"/>
  <c r="K45" i="9"/>
  <c r="K44" i="9"/>
  <c r="K42" i="9"/>
  <c r="K40" i="9"/>
  <c r="K38" i="9"/>
  <c r="K37" i="9"/>
  <c r="K36" i="9"/>
  <c r="K33" i="9"/>
  <c r="K31" i="9"/>
  <c r="K30" i="9"/>
  <c r="K28" i="9"/>
  <c r="K24" i="9"/>
  <c r="K18" i="9"/>
  <c r="K16" i="9"/>
  <c r="K15" i="9"/>
  <c r="K14" i="9"/>
  <c r="K12" i="9"/>
  <c r="K11" i="9" s="1"/>
  <c r="P40" i="9"/>
  <c r="Q56" i="9"/>
  <c r="Q51" i="9"/>
  <c r="Q49" i="9"/>
  <c r="Q47" i="9"/>
  <c r="Q43" i="9"/>
  <c r="Q41" i="9"/>
  <c r="Q39" i="9"/>
  <c r="Q35" i="9"/>
  <c r="Q32" i="9"/>
  <c r="Q29" i="9"/>
  <c r="Q27" i="9"/>
  <c r="Q23" i="9"/>
  <c r="Q11" i="9"/>
  <c r="K13" i="9" l="1"/>
  <c r="K29" i="9"/>
  <c r="K43" i="9"/>
  <c r="D19" i="7"/>
  <c r="Q10" i="9"/>
  <c r="J56" i="9"/>
  <c r="K56" i="9"/>
  <c r="L56" i="9"/>
  <c r="I56" i="9"/>
  <c r="J51" i="9"/>
  <c r="K51" i="9"/>
  <c r="L51" i="9"/>
  <c r="I51" i="9"/>
  <c r="J49" i="9"/>
  <c r="K49" i="9"/>
  <c r="L49" i="9"/>
  <c r="I49" i="9"/>
  <c r="J47" i="9"/>
  <c r="K47" i="9"/>
  <c r="L47" i="9"/>
  <c r="I47" i="9"/>
  <c r="J41" i="9"/>
  <c r="K41" i="9"/>
  <c r="L41" i="9"/>
  <c r="I41" i="9"/>
  <c r="J39" i="9"/>
  <c r="K39" i="9"/>
  <c r="L39" i="9"/>
  <c r="I39" i="9"/>
  <c r="P39" i="9" s="1"/>
  <c r="J35" i="9"/>
  <c r="K35" i="9"/>
  <c r="L35" i="9"/>
  <c r="I35" i="9"/>
  <c r="J32" i="9"/>
  <c r="K32" i="9"/>
  <c r="L32" i="9"/>
  <c r="I32" i="9"/>
  <c r="J27" i="9"/>
  <c r="K27" i="9"/>
  <c r="L27" i="9"/>
  <c r="I27" i="9"/>
  <c r="J23" i="9"/>
  <c r="K23" i="9"/>
  <c r="L23" i="9"/>
  <c r="L10" i="9" s="1"/>
  <c r="I23" i="9"/>
  <c r="K10" i="9" l="1"/>
  <c r="J10" i="9"/>
  <c r="I10" i="9"/>
  <c r="P10" i="9" s="1"/>
  <c r="P11" i="9"/>
  <c r="G36" i="8"/>
  <c r="H36" i="8"/>
  <c r="I36" i="8"/>
  <c r="J36" i="8"/>
  <c r="K36" i="8"/>
  <c r="L36" i="8"/>
  <c r="M36" i="8"/>
  <c r="N36" i="8"/>
  <c r="O36" i="8"/>
  <c r="P36" i="8"/>
  <c r="Q36" i="8"/>
  <c r="R36" i="8"/>
  <c r="S36" i="8"/>
  <c r="T36" i="8"/>
  <c r="U36" i="8"/>
  <c r="V36" i="8"/>
  <c r="W36" i="8"/>
  <c r="X36" i="8"/>
  <c r="Y36" i="8"/>
  <c r="Z36" i="8"/>
  <c r="AA36" i="8"/>
  <c r="AB36" i="8"/>
  <c r="AC36" i="8"/>
  <c r="AD36" i="8"/>
  <c r="AE36" i="8"/>
  <c r="AF36" i="8"/>
  <c r="AG36" i="8"/>
  <c r="G40" i="8"/>
  <c r="H40" i="8"/>
  <c r="I40" i="8"/>
  <c r="J40" i="8"/>
  <c r="K40" i="8"/>
  <c r="L40" i="8"/>
  <c r="M40" i="8"/>
  <c r="N40" i="8"/>
  <c r="O40" i="8"/>
  <c r="P40" i="8"/>
  <c r="Q40" i="8"/>
  <c r="R40" i="8"/>
  <c r="S40" i="8"/>
  <c r="T40" i="8"/>
  <c r="U40" i="8"/>
  <c r="V40" i="8"/>
  <c r="W40" i="8"/>
  <c r="X40" i="8"/>
  <c r="Y40" i="8"/>
  <c r="Z40" i="8"/>
  <c r="AA40" i="8"/>
  <c r="AB40" i="8"/>
  <c r="AC40" i="8"/>
  <c r="AD40" i="8"/>
  <c r="AE40" i="8"/>
  <c r="AF40" i="8"/>
  <c r="AG40" i="8"/>
  <c r="E40" i="8"/>
  <c r="E36" i="8" s="1"/>
  <c r="P12" i="9"/>
  <c r="P13" i="9"/>
  <c r="P14" i="9"/>
  <c r="P15" i="9"/>
  <c r="P16" i="9"/>
  <c r="P18" i="9"/>
  <c r="P23" i="9"/>
  <c r="P24" i="9"/>
  <c r="P27" i="9"/>
  <c r="P28" i="9"/>
  <c r="P29" i="9"/>
  <c r="P30" i="9"/>
  <c r="P31" i="9"/>
  <c r="P32" i="9"/>
  <c r="P33" i="9"/>
  <c r="P34" i="9"/>
  <c r="P35" i="9"/>
  <c r="P36" i="9"/>
  <c r="P37" i="9"/>
  <c r="P38" i="9"/>
  <c r="P41" i="9"/>
  <c r="P42" i="9"/>
  <c r="P43" i="9"/>
  <c r="P44" i="9"/>
  <c r="P45" i="9"/>
  <c r="P46" i="9"/>
  <c r="P47" i="9"/>
  <c r="P48" i="9"/>
  <c r="P49" i="9"/>
  <c r="P50" i="9"/>
  <c r="P51" i="9"/>
  <c r="P52" i="9"/>
  <c r="P53" i="9"/>
  <c r="P55" i="9"/>
  <c r="P56" i="9"/>
  <c r="P57" i="9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G30" i="8"/>
  <c r="H30" i="8"/>
  <c r="I30" i="8"/>
  <c r="J30" i="8"/>
  <c r="K30" i="8"/>
  <c r="L30" i="8"/>
  <c r="M30" i="8"/>
  <c r="N30" i="8"/>
  <c r="O30" i="8"/>
  <c r="P30" i="8"/>
  <c r="Q30" i="8"/>
  <c r="R30" i="8"/>
  <c r="S30" i="8"/>
  <c r="T30" i="8"/>
  <c r="U30" i="8"/>
  <c r="V30" i="8"/>
  <c r="W30" i="8"/>
  <c r="X30" i="8"/>
  <c r="Y30" i="8"/>
  <c r="Z30" i="8"/>
  <c r="AA30" i="8"/>
  <c r="AB30" i="8"/>
  <c r="AC30" i="8"/>
  <c r="AD30" i="8"/>
  <c r="AE30" i="8"/>
  <c r="AF30" i="8"/>
  <c r="AG30" i="8"/>
  <c r="G33" i="8"/>
  <c r="H33" i="8"/>
  <c r="I33" i="8"/>
  <c r="J33" i="8"/>
  <c r="K33" i="8"/>
  <c r="L33" i="8"/>
  <c r="M33" i="8"/>
  <c r="N33" i="8"/>
  <c r="O33" i="8"/>
  <c r="P33" i="8"/>
  <c r="Q33" i="8"/>
  <c r="R33" i="8"/>
  <c r="S33" i="8"/>
  <c r="T33" i="8"/>
  <c r="U33" i="8"/>
  <c r="V33" i="8"/>
  <c r="W33" i="8"/>
  <c r="X33" i="8"/>
  <c r="Y33" i="8"/>
  <c r="Z33" i="8"/>
  <c r="AA33" i="8"/>
  <c r="AB33" i="8"/>
  <c r="AC33" i="8"/>
  <c r="AD33" i="8"/>
  <c r="AE33" i="8"/>
  <c r="AF33" i="8"/>
  <c r="AG33" i="8"/>
  <c r="G42" i="8"/>
  <c r="H42" i="8"/>
  <c r="I42" i="8"/>
  <c r="J42" i="8"/>
  <c r="K42" i="8"/>
  <c r="L42" i="8"/>
  <c r="M42" i="8"/>
  <c r="N42" i="8"/>
  <c r="O42" i="8"/>
  <c r="P42" i="8"/>
  <c r="Q42" i="8"/>
  <c r="R42" i="8"/>
  <c r="S42" i="8"/>
  <c r="T42" i="8"/>
  <c r="U42" i="8"/>
  <c r="V42" i="8"/>
  <c r="W42" i="8"/>
  <c r="X42" i="8"/>
  <c r="Y42" i="8"/>
  <c r="Z42" i="8"/>
  <c r="AA42" i="8"/>
  <c r="AB42" i="8"/>
  <c r="AC42" i="8"/>
  <c r="AD42" i="8"/>
  <c r="AE42" i="8"/>
  <c r="AF42" i="8"/>
  <c r="AG42" i="8"/>
  <c r="G44" i="8"/>
  <c r="H44" i="8"/>
  <c r="I44" i="8"/>
  <c r="J44" i="8"/>
  <c r="K44" i="8"/>
  <c r="L44" i="8"/>
  <c r="M44" i="8"/>
  <c r="N44" i="8"/>
  <c r="O44" i="8"/>
  <c r="P44" i="8"/>
  <c r="Q44" i="8"/>
  <c r="R44" i="8"/>
  <c r="S44" i="8"/>
  <c r="T44" i="8"/>
  <c r="U44" i="8"/>
  <c r="V44" i="8"/>
  <c r="W44" i="8"/>
  <c r="X44" i="8"/>
  <c r="Y44" i="8"/>
  <c r="Z44" i="8"/>
  <c r="AA44" i="8"/>
  <c r="AB44" i="8"/>
  <c r="AC44" i="8"/>
  <c r="AD44" i="8"/>
  <c r="AE44" i="8"/>
  <c r="AF44" i="8"/>
  <c r="AG44" i="8"/>
  <c r="G48" i="8"/>
  <c r="H48" i="8"/>
  <c r="I48" i="8"/>
  <c r="J48" i="8"/>
  <c r="K48" i="8"/>
  <c r="L48" i="8"/>
  <c r="M48" i="8"/>
  <c r="N48" i="8"/>
  <c r="O48" i="8"/>
  <c r="Q48" i="8"/>
  <c r="R48" i="8"/>
  <c r="S48" i="8"/>
  <c r="T48" i="8"/>
  <c r="U48" i="8"/>
  <c r="V48" i="8"/>
  <c r="W48" i="8"/>
  <c r="X48" i="8"/>
  <c r="Y48" i="8"/>
  <c r="Z48" i="8"/>
  <c r="AA48" i="8"/>
  <c r="AB48" i="8"/>
  <c r="AC48" i="8"/>
  <c r="AD48" i="8"/>
  <c r="AE48" i="8"/>
  <c r="AF48" i="8"/>
  <c r="AG48" i="8"/>
  <c r="G50" i="8"/>
  <c r="H50" i="8"/>
  <c r="I50" i="8"/>
  <c r="J50" i="8"/>
  <c r="K50" i="8"/>
  <c r="L50" i="8"/>
  <c r="M50" i="8"/>
  <c r="N50" i="8"/>
  <c r="O50" i="8"/>
  <c r="P50" i="8"/>
  <c r="Q50" i="8"/>
  <c r="R50" i="8"/>
  <c r="S50" i="8"/>
  <c r="T50" i="8"/>
  <c r="U50" i="8"/>
  <c r="V50" i="8"/>
  <c r="W50" i="8"/>
  <c r="X50" i="8"/>
  <c r="Y50" i="8"/>
  <c r="Z50" i="8"/>
  <c r="AA50" i="8"/>
  <c r="AB50" i="8"/>
  <c r="AC50" i="8"/>
  <c r="AD50" i="8"/>
  <c r="AE50" i="8"/>
  <c r="AF50" i="8"/>
  <c r="AG50" i="8"/>
  <c r="G52" i="8"/>
  <c r="H52" i="8"/>
  <c r="I52" i="8"/>
  <c r="J52" i="8"/>
  <c r="K52" i="8"/>
  <c r="L52" i="8"/>
  <c r="M52" i="8"/>
  <c r="N52" i="8"/>
  <c r="O52" i="8"/>
  <c r="P52" i="8"/>
  <c r="Q52" i="8"/>
  <c r="R52" i="8"/>
  <c r="S52" i="8"/>
  <c r="T52" i="8"/>
  <c r="U52" i="8"/>
  <c r="V52" i="8"/>
  <c r="W52" i="8"/>
  <c r="X52" i="8"/>
  <c r="Y52" i="8"/>
  <c r="Z52" i="8"/>
  <c r="AA52" i="8"/>
  <c r="AB52" i="8"/>
  <c r="AC52" i="8"/>
  <c r="AD52" i="8"/>
  <c r="AE52" i="8"/>
  <c r="AF52" i="8"/>
  <c r="AG52" i="8"/>
  <c r="G57" i="8"/>
  <c r="H57" i="8"/>
  <c r="I57" i="8"/>
  <c r="J57" i="8"/>
  <c r="K57" i="8"/>
  <c r="L57" i="8"/>
  <c r="M57" i="8"/>
  <c r="N57" i="8"/>
  <c r="O57" i="8"/>
  <c r="P57" i="8"/>
  <c r="Q57" i="8"/>
  <c r="R57" i="8"/>
  <c r="S57" i="8"/>
  <c r="T57" i="8"/>
  <c r="U57" i="8"/>
  <c r="V57" i="8"/>
  <c r="W57" i="8"/>
  <c r="X57" i="8"/>
  <c r="Y57" i="8"/>
  <c r="Z57" i="8"/>
  <c r="AA57" i="8"/>
  <c r="AB57" i="8"/>
  <c r="AC57" i="8"/>
  <c r="AD57" i="8"/>
  <c r="AE57" i="8"/>
  <c r="AF57" i="8"/>
  <c r="AG57" i="8"/>
  <c r="E44" i="8"/>
  <c r="E57" i="8"/>
  <c r="E52" i="8"/>
  <c r="E48" i="8"/>
  <c r="E50" i="8"/>
  <c r="E42" i="8"/>
  <c r="E33" i="8"/>
  <c r="E30" i="8"/>
  <c r="E28" i="8"/>
  <c r="E24" i="8"/>
  <c r="E12" i="8"/>
  <c r="F15" i="8"/>
  <c r="F16" i="8"/>
  <c r="F17" i="8"/>
  <c r="F19" i="8"/>
  <c r="F25" i="8"/>
  <c r="F24" i="8" s="1"/>
  <c r="F29" i="8"/>
  <c r="F28" i="8" s="1"/>
  <c r="F31" i="8"/>
  <c r="F32" i="8"/>
  <c r="F34" i="8"/>
  <c r="F35" i="8"/>
  <c r="F37" i="8"/>
  <c r="F38" i="8"/>
  <c r="F39" i="8"/>
  <c r="F41" i="8"/>
  <c r="F40" i="8" s="1"/>
  <c r="F43" i="8"/>
  <c r="F42" i="8" s="1"/>
  <c r="F45" i="8"/>
  <c r="F46" i="8"/>
  <c r="F47" i="8"/>
  <c r="F51" i="8"/>
  <c r="F50" i="8" s="1"/>
  <c r="F53" i="8"/>
  <c r="F52" i="8" s="1"/>
  <c r="F58" i="8"/>
  <c r="F57" i="8" s="1"/>
  <c r="F13" i="8"/>
  <c r="F12" i="8" s="1"/>
  <c r="F14" i="8" l="1"/>
  <c r="AF11" i="8"/>
  <c r="AB11" i="8"/>
  <c r="T11" i="8"/>
  <c r="L11" i="8"/>
  <c r="AE11" i="8"/>
  <c r="W11" i="8"/>
  <c r="S11" i="8"/>
  <c r="O11" i="8"/>
  <c r="G11" i="8"/>
  <c r="AD11" i="8"/>
  <c r="Z11" i="8"/>
  <c r="V11" i="8"/>
  <c r="R11" i="8"/>
  <c r="N11" i="8"/>
  <c r="J11" i="8"/>
  <c r="X11" i="8"/>
  <c r="H11" i="8"/>
  <c r="AA11" i="8"/>
  <c r="K11" i="8"/>
  <c r="AG11" i="8"/>
  <c r="AC11" i="8"/>
  <c r="Y11" i="8"/>
  <c r="U11" i="8"/>
  <c r="Q11" i="8"/>
  <c r="M11" i="8"/>
  <c r="I11" i="8"/>
  <c r="F36" i="8"/>
  <c r="E11" i="8"/>
  <c r="F44" i="8"/>
  <c r="F30" i="8"/>
  <c r="F33" i="8"/>
  <c r="P56" i="8"/>
  <c r="P54" i="8" s="1"/>
  <c r="P49" i="8"/>
  <c r="F49" i="8" l="1"/>
  <c r="F48" i="8" s="1"/>
  <c r="P48" i="8"/>
  <c r="F56" i="8"/>
  <c r="F54" i="8" s="1"/>
  <c r="P11" i="8" l="1"/>
  <c r="F11" i="8"/>
  <c r="E128" i="5" l="1"/>
  <c r="E70" i="5"/>
  <c r="D11" i="5"/>
  <c r="F11" i="5"/>
  <c r="C11" i="5"/>
  <c r="D128" i="5"/>
  <c r="F128" i="5"/>
  <c r="C128" i="5"/>
  <c r="D70" i="5"/>
  <c r="F70" i="5"/>
  <c r="C70" i="5"/>
  <c r="F10" i="5" l="1"/>
  <c r="C10" i="5"/>
  <c r="D10" i="5"/>
  <c r="E11" i="5" l="1"/>
  <c r="E10" i="5" s="1"/>
  <c r="C9" i="4" l="1"/>
  <c r="C16" i="4"/>
  <c r="C23" i="4"/>
</calcChain>
</file>

<file path=xl/sharedStrings.xml><?xml version="1.0" encoding="utf-8"?>
<sst xmlns="http://schemas.openxmlformats.org/spreadsheetml/2006/main" count="9217" uniqueCount="1201">
  <si>
    <t>Гусь-Хрустальный р-н, Вашутино д, Микрорайон ул, 3</t>
  </si>
  <si>
    <t>Гусь-Хрустальный р-н, Великодворский п, Песочная ул, 20</t>
  </si>
  <si>
    <t>Гусь-Хрустальный р-н, Добрятино п, Ленина ул, 2а</t>
  </si>
  <si>
    <t>Гусь-Хрустальный р-н, Иванищи п, Фрунзе ул, 1а</t>
  </si>
  <si>
    <t>Гусь-Хрустальный р-н, Курлово г, Володарского ул, 5</t>
  </si>
  <si>
    <t>Гусь-Хрустальный р-н, Никулино д, Центральная ул, 19А</t>
  </si>
  <si>
    <t>№ п/п</t>
  </si>
  <si>
    <t>Адрес многоквартирного дома
(далее - МКД)</t>
  </si>
  <si>
    <t>Стоимость капитального ремонта ВСЕГО</t>
  </si>
  <si>
    <t>виды, установленные нормативным правовым актом субъекта РФ</t>
  </si>
  <si>
    <t xml:space="preserve">Срок выполнения проектной документации </t>
  </si>
  <si>
    <t>Срок выполнения запланированных строительно - монтажных работ (уточняется по видам)</t>
  </si>
  <si>
    <t>Срок оказания услуги по строительному контролю</t>
  </si>
  <si>
    <t>ремонт внутридомовых инженерных систем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</si>
  <si>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</si>
  <si>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</si>
  <si>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</si>
  <si>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</si>
  <si>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</si>
  <si>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замена плоской кровли на стропильную</t>
  </si>
  <si>
    <t>капитальный ремонт внутридомовых инженерных систем вентиляции и дымоудаления при капитальном ремонте крыш</t>
  </si>
  <si>
    <t>ремонт внутридомовых инженерных систем теплоснабжения с заменой отопительных приборов (радиаторов) в местах общего пользования и отопительных приборов (радиаторов), расположенных в жилых помещениях, не имеющих отключающих устройств</t>
  </si>
  <si>
    <t>устройство вновь выгребных ям или отстойников с биологической очисткой сточных вод (септиков) при отсутствии централизованной системы канализации</t>
  </si>
  <si>
    <t>утепление фасадов</t>
  </si>
  <si>
    <t>ремонт выпусков системы водоотведения до первого смотрового колодца при капитальном ремонте внутридомовых инженерных систем водоотведения</t>
  </si>
  <si>
    <t>установка узлов управления и регулирования потребления ресурсов, необходимых для предоставления коммунальных услуг (тепловой энергии, горячей и холодной воды, электрической энергии, газа), с оборудованием устройств автоматизации и диспетчеризации, при проведении капитального ремонта внутридомовых инженерных систем</t>
  </si>
  <si>
    <t>установка или замена в комплексе оборудования индивидуальных тепловых пунктов, при проведении капитального ремонта внутридомовых инженерных систем теплоснабжения</t>
  </si>
  <si>
    <t>строительный контроль</t>
  </si>
  <si>
    <t>разработка проектной документации</t>
  </si>
  <si>
    <t>авторский надзор при выполнении работ по МКД, имеющих статус объекта культурного наследия (памятника истории и культуры) народов РФ</t>
  </si>
  <si>
    <t>ремонт сетей ХВС</t>
  </si>
  <si>
    <t>ремонт сетей ГВС</t>
  </si>
  <si>
    <t>ремонт сетей теплоснабжения</t>
  </si>
  <si>
    <t>ремонт систем водоотведения</t>
  </si>
  <si>
    <t>ремонт сетей электроснабжения</t>
  </si>
  <si>
    <t>ремонт сетей газоснабжения</t>
  </si>
  <si>
    <t>руб.</t>
  </si>
  <si>
    <t>ед.</t>
  </si>
  <si>
    <t>кв.м</t>
  </si>
  <si>
    <t>куб.м</t>
  </si>
  <si>
    <t>Петушинский р-н, Сосновый Бор п, Центральная ул, 8</t>
  </si>
  <si>
    <t>Петушинский р-н, Вольгинский п, Новосеменковская ул, 4</t>
  </si>
  <si>
    <t>Петушинский р-н, Городищи п, К.Соловьева ул, 2</t>
  </si>
  <si>
    <t>Петушинский р-н, Костерево г, 40 лет Октября ул, 6</t>
  </si>
  <si>
    <t>Петушинский р-н, Костерево г, им Горького ул, 7</t>
  </si>
  <si>
    <t>Петушинский р-н, Костерево г, им Горького ул, 11</t>
  </si>
  <si>
    <t>Петушинский р-н, Покров г, 3 Интернационала ул, 64а</t>
  </si>
  <si>
    <t>Петушинский р-н, Покров г, Больничный проезд, 21</t>
  </si>
  <si>
    <t>Петушинский р-н, Покров г, Школьный проезд, 1</t>
  </si>
  <si>
    <t>Петушки г, Лесная ул, 16</t>
  </si>
  <si>
    <t>Петушки г, Советская пл, 1</t>
  </si>
  <si>
    <t>Петушки г, Спортивная ул, 6</t>
  </si>
  <si>
    <t>Петушки г, Трудовая ул, 6</t>
  </si>
  <si>
    <t>Петушинский р-н, Вольгинский п, Старовская ул, 16</t>
  </si>
  <si>
    <t>Петушинский р-н, Городищи п, Ленина ул, 3</t>
  </si>
  <si>
    <t>Петушинский р-н, Костерево г, Бормино ул, 58</t>
  </si>
  <si>
    <t>Петушинский р-н, Новое Аннино д, Центральная ул, 1</t>
  </si>
  <si>
    <t>Петушинский р-н, Покров г, Больничный проезд, 18</t>
  </si>
  <si>
    <t>Петушинский р-н, Санино д, Лесная ул, 171</t>
  </si>
  <si>
    <t>Петушки г, Лесная ул, 15</t>
  </si>
  <si>
    <t>Петушки г, Лесная ул, 18</t>
  </si>
  <si>
    <t>Петушки г, Маяковского ул, 21</t>
  </si>
  <si>
    <t>Петушки г, Профсоюзная ул, 14</t>
  </si>
  <si>
    <t>Петушки г, Профсоюзная ул, 14а</t>
  </si>
  <si>
    <t>Петушинский р-н, Вольгинский п, Старовская ул, 14</t>
  </si>
  <si>
    <t>Петушинский р-н, Городищи п, Советская ул, 45а</t>
  </si>
  <si>
    <t>Петушинский р-н, Костерево г, Писцова ул, 56</t>
  </si>
  <si>
    <t>Петушинский р-н, Нагорный п, Владимирская ул, 8</t>
  </si>
  <si>
    <t>Петушинский р-н, Покров г, 3 Интернационала ул, 49</t>
  </si>
  <si>
    <t>Петушинский р-н, Покров г, 3 Интернационала ул, 55</t>
  </si>
  <si>
    <t>Петушинский р-н, Покров г, Пролетарская ул, 5</t>
  </si>
  <si>
    <t>Петушинский р-н, Труд п, Советская ул, 3</t>
  </si>
  <si>
    <t>Петушки г, Зеленая ул, 22</t>
  </si>
  <si>
    <t>Петушки г, Лесная ул, 2а</t>
  </si>
  <si>
    <t>Петушки г, Лесная ул, 13</t>
  </si>
  <si>
    <t>Кольчугино г, 50 лет Октября ул, 10</t>
  </si>
  <si>
    <t>Кольчугино г, Дружбы ул, 4</t>
  </si>
  <si>
    <t>Кольчугино г, Ленина ул, 12</t>
  </si>
  <si>
    <t>Кольчугинский р-н, Раздолье п, Новоселов ул, 2</t>
  </si>
  <si>
    <t>Кольчугино г, 3 Интернационала ул, 81</t>
  </si>
  <si>
    <t>Кольчугино г, 50 лет Октября ул, 12</t>
  </si>
  <si>
    <t>Кольчугино г, Котовского ул, 23</t>
  </si>
  <si>
    <t>Кольчугино г, Щорса ул, 9</t>
  </si>
  <si>
    <t>Кольчугинский р-н, Бавлены п, Центральная ул, 15</t>
  </si>
  <si>
    <t>Кольчугинский р-н, Бавлены п, Центральная ул, 15А</t>
  </si>
  <si>
    <t>Кольчугинский р-н, Золотуха п, Пятнадцатая ул, 3</t>
  </si>
  <si>
    <t>Кольчугино г, Алексеева ул, 8</t>
  </si>
  <si>
    <t>Кольчугино г, КИМ ул, 6</t>
  </si>
  <si>
    <t>Кольчугино г, Чапаева ул, 3</t>
  </si>
  <si>
    <t>Кольчугинский р-н, Металлист п, Молодежная ул, 1</t>
  </si>
  <si>
    <t>Кольчугинский р-н, Раздолье п, Новоселов ул, 3</t>
  </si>
  <si>
    <t>Судогда г, Бякова ул, 30</t>
  </si>
  <si>
    <t>Судогда г, Ленина ул, 74</t>
  </si>
  <si>
    <t>Судогодский р-н, Андреево п, Первомайская ул, 9</t>
  </si>
  <si>
    <t>Судогодский р-н, Головино п, Радужная ул, 1</t>
  </si>
  <si>
    <t>Судогодский р-н, Мошок с, Заводская ул, 8</t>
  </si>
  <si>
    <t>Судогодский р-н, Муромцево п, Комсомольская ул, 9</t>
  </si>
  <si>
    <t>Судогда г, Коммунистическая ул, 3</t>
  </si>
  <si>
    <t>Судогда г, Ленина ул, 70</t>
  </si>
  <si>
    <t>Судогодский р-н, Головино п, Радужная ул, 2</t>
  </si>
  <si>
    <t>Судогодский р-н, Коняево п, 44</t>
  </si>
  <si>
    <t>Судогодский р-н, Муромцево п, Комсомольская ул, 10а</t>
  </si>
  <si>
    <t>Судогда г, Гагарина ул, 7а</t>
  </si>
  <si>
    <t>Судогда г, Коммунистическая ул, 6</t>
  </si>
  <si>
    <t>Судогодский р-н, Головино п, Радужная ул, 11</t>
  </si>
  <si>
    <t>Судогодский р-н, им Воровского п, Спортивная ул, 6</t>
  </si>
  <si>
    <t>Судогодский р-н, им Воровского п, Спортивная ул, 11</t>
  </si>
  <si>
    <t>Судогодский р-н, Ликино с, Лесная ул, 7</t>
  </si>
  <si>
    <t>Меленки г, Валентины Суздальцевой ул, 27</t>
  </si>
  <si>
    <t>Меленки г, Дзержинского ул, 42</t>
  </si>
  <si>
    <t>Меленки г, Коминтерна ул, 211</t>
  </si>
  <si>
    <t>Меленки г, Красноармейская ул, 204</t>
  </si>
  <si>
    <t>Меленковский р-н, Дмитриевы Горы с, Первомайская ул, 80</t>
  </si>
  <si>
    <t>Меленковский р-н, Дмитриевы Горы с, Первомайская ул, 82</t>
  </si>
  <si>
    <t>Меленковский р-н, Ляхи с, Климова ул, 2</t>
  </si>
  <si>
    <t>Киржач г, Гастелло ул, 7</t>
  </si>
  <si>
    <t>Киржач г, Денисенко ул, 15</t>
  </si>
  <si>
    <t>Киржач г, Красный Октябрь мкр, Южный кв-л, 3</t>
  </si>
  <si>
    <t>Киржач г, Красный Октябрь мкр, Южный кв-л, 6</t>
  </si>
  <si>
    <t>Киржач г, М.Расковой ул, 17</t>
  </si>
  <si>
    <t>Киржач г, Совхозная ул, 2</t>
  </si>
  <si>
    <t>Киржач г, Томаровича ул, 5</t>
  </si>
  <si>
    <t>Киржачский р-н, Кашино д, Кашино п. тер, 136</t>
  </si>
  <si>
    <t>Киржачский р-н, Новоселово д, Ленинская ул, 7</t>
  </si>
  <si>
    <t>Киржачский р-н, Федоровское д, Советская ул, 19</t>
  </si>
  <si>
    <t>Киржач г, Добровольского ул, 20</t>
  </si>
  <si>
    <t>Киржач г, Красный Октябрь мкр, Солнечный кв-л, 1</t>
  </si>
  <si>
    <t>Киржач г, Красный Октябрь мкр, Солнечный кв-л, 8</t>
  </si>
  <si>
    <t>Киржач г, Магистральная ул, 2</t>
  </si>
  <si>
    <t>Киржач г, Морозовская ул, 120</t>
  </si>
  <si>
    <t>Киржач г, Привокзальная ул, 9</t>
  </si>
  <si>
    <t>Киржач г, Приозерная ул, 1в</t>
  </si>
  <si>
    <t>Киржач г, Свобода ул, 113</t>
  </si>
  <si>
    <t>Киржач г, Большая Московская ул, 1а</t>
  </si>
  <si>
    <t>Киржач г, Красный Октябрь мкр, Октябрьская ул, 11</t>
  </si>
  <si>
    <t>Киржач г, Красный Октябрь мкр, Солнечный кв-л, 2</t>
  </si>
  <si>
    <t>Киржач г, Павловского ул, 36</t>
  </si>
  <si>
    <t>Киржач г, Прибрежный кв-л, 2</t>
  </si>
  <si>
    <t>Киржач г, Станционная ул, 65</t>
  </si>
  <si>
    <t>Собинка г, Гагарина ул, 9</t>
  </si>
  <si>
    <t>Собинка г, Гагарина ул, 14</t>
  </si>
  <si>
    <t>Собинка г, Мира ул, 3</t>
  </si>
  <si>
    <t>Собинский р-н, Ворша с, Молодежная ул, 15</t>
  </si>
  <si>
    <t>Собинский р-н, Лакинск г, 21 Партсъезда ул, 15</t>
  </si>
  <si>
    <t>Собинский р-н, Лакинск г, 21 Партсъезда ул, 22</t>
  </si>
  <si>
    <t>Собинский р-н, Ставрово п, Механизаторов ул, 9</t>
  </si>
  <si>
    <t>Собинский р-н, Ставрово п, Советская ул, 88</t>
  </si>
  <si>
    <t>Собинский р-н, Черкутино с, Им В.А.Солоухина ул, 2</t>
  </si>
  <si>
    <t>Собинский р-н, Лакинск г, 10 Октября ул, 2</t>
  </si>
  <si>
    <t>Собинка г, Гагарина ул, 12</t>
  </si>
  <si>
    <t>Собинка г, Родниковская ул, 22</t>
  </si>
  <si>
    <t>Собинка г, Шибаева ул, 21</t>
  </si>
  <si>
    <t>Собинский р-н, Бабаево с, Молодежная ул, 2</t>
  </si>
  <si>
    <t>Собинский р-н, Курилово д, Молодежная ул, 5</t>
  </si>
  <si>
    <t>Собинский р-н, Лакинск г, Лермонтова ул, 46</t>
  </si>
  <si>
    <t>Собинский р-н, Лакинск г, Лермонтова ул, 47</t>
  </si>
  <si>
    <t>Собинский р-н, Лакинск г, Мира ул, 95</t>
  </si>
  <si>
    <t>Собинский р-н, Ставрово п, Октябрьская ул, 126</t>
  </si>
  <si>
    <t>Собинский р-н, Толпухово д, Молодежная ул, 5</t>
  </si>
  <si>
    <t>Собинка г, Гоголя ул, 1А</t>
  </si>
  <si>
    <t>Собинка г, Гоголя ул, 1Б</t>
  </si>
  <si>
    <t>Собинка г, Мира ул, 11</t>
  </si>
  <si>
    <t>Собинка г, Шибаева ул, 18</t>
  </si>
  <si>
    <t>Собинский р-н, Заречное с, Парковая ул, 7</t>
  </si>
  <si>
    <t>Собинский р-н, Лакинск г, 21 Партсъезда ул, 4</t>
  </si>
  <si>
    <t>Собинский р-н, Лакинск г, 21 Партсъезда ул, 23</t>
  </si>
  <si>
    <t>Собинский р-н, Лакинск г, Мира ул, 101</t>
  </si>
  <si>
    <t>Собинский р-н, Ставрово п, Советская ул, 82</t>
  </si>
  <si>
    <t>Собинский р-н, Ставрово п, Юбилейная ул, 6</t>
  </si>
  <si>
    <t>Собинский р-н, Толпухово д, Молодежная ул, 4</t>
  </si>
  <si>
    <t>Собинский р-н, Толпухово д, Молодежная ул, 12</t>
  </si>
  <si>
    <t>Собинка г, Гагарина ул, 8</t>
  </si>
  <si>
    <t>Ковровский р-н, Клязьминский Городок с, Клязьминская ПМК ул, 15</t>
  </si>
  <si>
    <t>Ковровский р-н, Малыгино п, Юбилейная ул, 47</t>
  </si>
  <si>
    <t>Ковровский р-н, Мелехово пгт, Гагарина ул, 4</t>
  </si>
  <si>
    <t>Ковровский р-н, Мелехово пгт, Красная Горка ул, 2</t>
  </si>
  <si>
    <t>Ковровский р-н, Мелехово пгт, Первомайская ул, 53</t>
  </si>
  <si>
    <t>Ковровский р-н, Клязьминский Городок с, Клязьминская ПМК ул, 3</t>
  </si>
  <si>
    <t>Ковровский р-н, Ковров-35 городок, Центральная ул, 111</t>
  </si>
  <si>
    <t>Ковровский р-н, Малыгино п, Школьная ул, 55</t>
  </si>
  <si>
    <t>Ковровский р-н, Малыгино п, Юбилейная ул, 48</t>
  </si>
  <si>
    <t>Ковровский р-н, Нерехта п, Просторная ул, 2</t>
  </si>
  <si>
    <t>Ковровский р-н, Гигант п, Первомайская ул, 17</t>
  </si>
  <si>
    <t>Ковровский р-н, Глебово д, Школьная ул, 20</t>
  </si>
  <si>
    <t>Ковровский р-н, Достижение п, Кирпичная ул, 29</t>
  </si>
  <si>
    <t>Ковровский р-н, Мелехово пгт, Строительная ул, 3</t>
  </si>
  <si>
    <t>Ковровский р-н, Пакино п, Школьная ул, 29</t>
  </si>
  <si>
    <t>Ковровский р-н, подстанция Заря р-н, 1</t>
  </si>
  <si>
    <t>Ковровский р-н, Мелехово пгт, Школьный пер, 27</t>
  </si>
  <si>
    <t>Суздаль г, Ленина ул, 69</t>
  </si>
  <si>
    <t>Суздаль г, Ленина ул, 71</t>
  </si>
  <si>
    <t>Суздальский р-н, Красногвардейский п, Октябрьская ул, 5</t>
  </si>
  <si>
    <t>Суздальский р-н, Содышка п, Владимирская ул, 10</t>
  </si>
  <si>
    <t>Суздальский р-н, Сокол п, 4</t>
  </si>
  <si>
    <t>Суздаль г, Гоголя ул, 15</t>
  </si>
  <si>
    <t>Суздаль г, Ленина ул, 26</t>
  </si>
  <si>
    <t>Суздаль г, Советская ул, 4</t>
  </si>
  <si>
    <t>Суздальский р-н, Боголюбово п, Западная ул, 5</t>
  </si>
  <si>
    <t>Суздальский р-н, Цибеево с, Западная ул, 3</t>
  </si>
  <si>
    <t>Суздаль г, Гоголя ул, 11</t>
  </si>
  <si>
    <t>Суздаль г, Советская ул, 20</t>
  </si>
  <si>
    <t>Суздаль г, Советская ул, 39</t>
  </si>
  <si>
    <t>Суздальский р-н, Боголюбово п, Заводская ул, 1а</t>
  </si>
  <si>
    <t>Суздальский р-н, Садовый п, Центральная ул, 4</t>
  </si>
  <si>
    <t>Муромский р-н, Механизаторов п, 59</t>
  </si>
  <si>
    <t>Муромский р-н, Фабрики им П.Л.Войкова п, 31</t>
  </si>
  <si>
    <t>Муромский р-н, Механизаторов п, 55а</t>
  </si>
  <si>
    <t>Муромский р-н, Механизаторов п, 60</t>
  </si>
  <si>
    <t>Муромский р-н, Механизаторов п, 64</t>
  </si>
  <si>
    <t>Муромский р-н, Муромский п, Садовая ул, 26</t>
  </si>
  <si>
    <t>Муромский р-н, Муромский п, Садовая ул, 27</t>
  </si>
  <si>
    <t>Муромский р-н, Муромский п, Садовая ул, 28</t>
  </si>
  <si>
    <t>Муромский р-н, Механизаторов п, 49</t>
  </si>
  <si>
    <t>Муромский р-н, Механизаторов п, 51</t>
  </si>
  <si>
    <t>Муромский р-н, Механизаторов п, 54</t>
  </si>
  <si>
    <t>Муромский р-н, Механизаторов п, 55</t>
  </si>
  <si>
    <t>Муромский р-н, Муромский п, Озёрная ул, 22</t>
  </si>
  <si>
    <t>Муромский р-н, Муромский п, Северная ул, 19</t>
  </si>
  <si>
    <t>Муромский р-н, Зимёнки п, Мира ул, 5</t>
  </si>
  <si>
    <t>Юрьев-Польский г, 1 Мая ул, 70</t>
  </si>
  <si>
    <t>Юрьев-Польский г, 1 Мая ул, 76</t>
  </si>
  <si>
    <t>Юрьев-Польский г, Артиллерийская ул, 34</t>
  </si>
  <si>
    <t>Юрьев-Польский г, Герцена ул, 4А</t>
  </si>
  <si>
    <t>Юрьев-Польский г, Луговая ул, 1</t>
  </si>
  <si>
    <t>Юрьев-Польский г, Луговая ул, 35</t>
  </si>
  <si>
    <t>Юрьев-Польский г, Свободы ул, 141</t>
  </si>
  <si>
    <t>Юрьев-Польский р-н, Горки с, Механическая ул, 2</t>
  </si>
  <si>
    <t>Юрьев-Польский р-н, Небылое с, Первомайская ул, 83</t>
  </si>
  <si>
    <t>Юрьев-Польский р-н, Небылое с, Школьная ул, 11</t>
  </si>
  <si>
    <t>Юрьев-Польский р-н, Небылое с, Школьная ул, 13</t>
  </si>
  <si>
    <t>Юрьев-Польский р-н, Пригородный с, 4</t>
  </si>
  <si>
    <t>Юрьев-Польский р-н, Сима с, Комсомольская ул, 6</t>
  </si>
  <si>
    <t>Юрьев-Польский р-н, Федоровское с, 69</t>
  </si>
  <si>
    <t>Юрьев-Польский р-н, Федоровское с, 74</t>
  </si>
  <si>
    <t>Юрьев-Польский р-н, Шихобалово с, 8</t>
  </si>
  <si>
    <t>Селивановский р-н, Красная Горбатка п, Первомайская ул, 102</t>
  </si>
  <si>
    <t>Селивановский р-н, Красная Горбатка п, Пионерская ул, 20</t>
  </si>
  <si>
    <t>Селивановский р-н, Красная Горбатка п, Свободы ул, 50</t>
  </si>
  <si>
    <t>Селивановский р-н, Красная Горбатка п, Северная ул, 77</t>
  </si>
  <si>
    <t>Селивановский р-н, Красная Ушна п, Заводская ул, 3</t>
  </si>
  <si>
    <t>Гороховец г, Гагарина ул, 37</t>
  </si>
  <si>
    <t>Гороховец г, Гагарина ул, 44</t>
  </si>
  <si>
    <t>Гороховец г, Горького ул, 50</t>
  </si>
  <si>
    <t>Гороховец г, Кирова ул, 9</t>
  </si>
  <si>
    <t>Гороховец г, Кутузова ул, 9</t>
  </si>
  <si>
    <t>Гороховец г, Ленина ул, 59</t>
  </si>
  <si>
    <t>Гороховец г, Мира ул, 4</t>
  </si>
  <si>
    <t>Гороховец г, Мира ул, 30</t>
  </si>
  <si>
    <t>Гороховец г, Строителей ул, 4</t>
  </si>
  <si>
    <t>Гороховец г, Строителей ул, 7</t>
  </si>
  <si>
    <t>Гороховецкий р-н, Васильчиково д, 23</t>
  </si>
  <si>
    <t>Гороховецкий р-н, Гришино с, Ленина ул, 56</t>
  </si>
  <si>
    <t>Гороховецкий р-н, Куприяново д, Дорожная ул, 5</t>
  </si>
  <si>
    <t>Гороховецкий р-н, Лучинки д, Лучинковская ул, 65</t>
  </si>
  <si>
    <t>Гороховецкий р-н, Пролетарский п, Октябрьская ул, 3</t>
  </si>
  <si>
    <t>Гороховецкий р-н, Торфопредприятия Большое п, Ленина ул, 7</t>
  </si>
  <si>
    <t>Гороховецкий р-н, Торфопредприятия Большое п, Ленина ул, 9</t>
  </si>
  <si>
    <t>Адрес многоквартирного дома 
(далее - МКД)</t>
  </si>
  <si>
    <t>Год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</si>
  <si>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</si>
  <si>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</si>
  <si>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</si>
  <si>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</si>
  <si>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МКД:</t>
  </si>
  <si>
    <t>Наименование организации, осуществляющей управление МКД</t>
  </si>
  <si>
    <t>Стоимость капитального ремонта</t>
  </si>
  <si>
    <t>Удельная стоимость капитального ремонта 1 кв. м. общей площади помещений МКД</t>
  </si>
  <si>
    <t>Предельная стоимость капитального ремонта 1 кв. м. общей площади помещений МКД</t>
  </si>
  <si>
    <t>ввода в эксплуатацию</t>
  </si>
  <si>
    <t>завершение последнего капитального ремонта</t>
  </si>
  <si>
    <t>всего:</t>
  </si>
  <si>
    <t>за счет средств бюджета субъекта Российской Федерации</t>
  </si>
  <si>
    <t>за счет средств местного бюджета</t>
  </si>
  <si>
    <t>чел.</t>
  </si>
  <si>
    <t>руб./кв.м</t>
  </si>
  <si>
    <t>РО</t>
  </si>
  <si>
    <t>НУ</t>
  </si>
  <si>
    <t>Каменные, кирпичные</t>
  </si>
  <si>
    <t>-</t>
  </si>
  <si>
    <t>УК</t>
  </si>
  <si>
    <t>МУП "Аэлита"</t>
  </si>
  <si>
    <t>ООО "УК Покров"</t>
  </si>
  <si>
    <t>ООО"Эксперт"</t>
  </si>
  <si>
    <t>ООО "ЖКХ г. Костерево"</t>
  </si>
  <si>
    <t>МУП "Инфраструктура и сервис"</t>
  </si>
  <si>
    <t>ООО УК "Наш дом"</t>
  </si>
  <si>
    <t>МУП "РСУ г. Петушки"</t>
  </si>
  <si>
    <t>ООО "Сфера"</t>
  </si>
  <si>
    <t>ООО "ЖЭУ №3"</t>
  </si>
  <si>
    <t>ООО "УК в ЖКХ в г. Кольчугино"</t>
  </si>
  <si>
    <t>ООО " Комфорт"</t>
  </si>
  <si>
    <t>ООО"НАШ ДОМ"</t>
  </si>
  <si>
    <t>ООО "Андреевская УК"</t>
  </si>
  <si>
    <t>МКП г. Судогда "Коммунальщик"</t>
  </si>
  <si>
    <t>БУ</t>
  </si>
  <si>
    <t>ООО" Монолит"</t>
  </si>
  <si>
    <t>ООО "УК"Наш Дом"</t>
  </si>
  <si>
    <t>ФУМП ЖКХ</t>
  </si>
  <si>
    <t xml:space="preserve">Панельные </t>
  </si>
  <si>
    <t>МУП ЖКХ "УК Собинского района"</t>
  </si>
  <si>
    <t>МУМП ЖКХ п.Ставрово</t>
  </si>
  <si>
    <t>ООО "ЖилСтрой"</t>
  </si>
  <si>
    <t>ЖК</t>
  </si>
  <si>
    <t>ЖСК ул. Мира,д.3</t>
  </si>
  <si>
    <t>ООО "Плазма"</t>
  </si>
  <si>
    <t>ООО УК "Пономарев С.А."</t>
  </si>
  <si>
    <t>ЖСК ул. Гагарина,д.12</t>
  </si>
  <si>
    <t>ООО УК Теплый дом</t>
  </si>
  <si>
    <t>ТСН</t>
  </si>
  <si>
    <t>"Уют"</t>
  </si>
  <si>
    <t>ЖСК</t>
  </si>
  <si>
    <t>ЖСК ул. Гоголя, д.1а</t>
  </si>
  <si>
    <t>ЖСК ул. Гоголя, д.1б</t>
  </si>
  <si>
    <t>ЖСК ул. Гагарина, д.8</t>
  </si>
  <si>
    <t>ЖСК ул. Гагарина, д.9</t>
  </si>
  <si>
    <t>1917</t>
  </si>
  <si>
    <t>2</t>
  </si>
  <si>
    <t>1</t>
  </si>
  <si>
    <t>1968</t>
  </si>
  <si>
    <t>1961</t>
  </si>
  <si>
    <t>1969</t>
  </si>
  <si>
    <t>4</t>
  </si>
  <si>
    <t>1975</t>
  </si>
  <si>
    <t>1982</t>
  </si>
  <si>
    <t>Панельные</t>
  </si>
  <si>
    <t>3</t>
  </si>
  <si>
    <t>1979</t>
  </si>
  <si>
    <t>1971</t>
  </si>
  <si>
    <t>1970</t>
  </si>
  <si>
    <t>1964</t>
  </si>
  <si>
    <t>1981</t>
  </si>
  <si>
    <t>Ж/б панели</t>
  </si>
  <si>
    <t>МУП "ЖКХ" ЗАТО г. Радужный</t>
  </si>
  <si>
    <t>МУП "ЖКХ" ЗАТО г. Радужный </t>
  </si>
  <si>
    <t>ООО "Домоуправ"</t>
  </si>
  <si>
    <t>ООО ДУК "Территория"</t>
  </si>
  <si>
    <t>1989</t>
  </si>
  <si>
    <t>Шлакоблочные</t>
  </si>
  <si>
    <t>ООО "Верба"</t>
  </si>
  <si>
    <t>ООО "Союз"</t>
  </si>
  <si>
    <t>ООО УК "Партнер"</t>
  </si>
  <si>
    <t>ООО "РЕМСТРОЙ Южный"</t>
  </si>
  <si>
    <t>1992</t>
  </si>
  <si>
    <t>Деревянные</t>
  </si>
  <si>
    <t>ООО УК "ТеплоСервис"</t>
  </si>
  <si>
    <t>ООО "Управляющая компания № 1"</t>
  </si>
  <si>
    <t>ООО "ГУК"</t>
  </si>
  <si>
    <t>ООО "Жилцентр"</t>
  </si>
  <si>
    <t>ООО "ДомСервис"</t>
  </si>
  <si>
    <t>Блочные</t>
  </si>
  <si>
    <t xml:space="preserve">УК </t>
  </si>
  <si>
    <t>Комсервис+</t>
  </si>
  <si>
    <t>Плес+</t>
  </si>
  <si>
    <t>ООО "Управляющая организация ремонтно-эксплуатационное управление № 1"</t>
  </si>
  <si>
    <t>ТСЖ</t>
  </si>
  <si>
    <t xml:space="preserve"> " Коммунистическая-2"</t>
  </si>
  <si>
    <t>"Новый-1"</t>
  </si>
  <si>
    <t>ООО "МКД-Сервис" </t>
  </si>
  <si>
    <t xml:space="preserve">ТСН </t>
  </si>
  <si>
    <t>"Надежда"</t>
  </si>
  <si>
    <t>ООО "Управляющая организация"</t>
  </si>
  <si>
    <t>"Дом - 27"</t>
  </si>
  <si>
    <t>ООО "МУПЖРЭП"</t>
  </si>
  <si>
    <t>ООО "Жилищник-Центр"</t>
  </si>
  <si>
    <t>5,7,9</t>
  </si>
  <si>
    <t>1976</t>
  </si>
  <si>
    <t>5</t>
  </si>
  <si>
    <t>1972</t>
  </si>
  <si>
    <t>1977</t>
  </si>
  <si>
    <t>1959</t>
  </si>
  <si>
    <t>1980</t>
  </si>
  <si>
    <t>1986</t>
  </si>
  <si>
    <t>9</t>
  </si>
  <si>
    <t>1958</t>
  </si>
  <si>
    <t>2002</t>
  </si>
  <si>
    <t>1990</t>
  </si>
  <si>
    <t>1962</t>
  </si>
  <si>
    <t>1912</t>
  </si>
  <si>
    <t>1941</t>
  </si>
  <si>
    <t>деревянные</t>
  </si>
  <si>
    <t>2007</t>
  </si>
  <si>
    <t>10</t>
  </si>
  <si>
    <t>1999</t>
  </si>
  <si>
    <t>1948</t>
  </si>
  <si>
    <t>1960</t>
  </si>
  <si>
    <t>1978</t>
  </si>
  <si>
    <t>1985</t>
  </si>
  <si>
    <t>1974</t>
  </si>
  <si>
    <t>6</t>
  </si>
  <si>
    <t>1987</t>
  </si>
  <si>
    <t>1956</t>
  </si>
  <si>
    <t>1983</t>
  </si>
  <si>
    <t>1966</t>
  </si>
  <si>
    <t>1994</t>
  </si>
  <si>
    <t>1988</t>
  </si>
  <si>
    <t>1973</t>
  </si>
  <si>
    <t>1963</t>
  </si>
  <si>
    <t>1965</t>
  </si>
  <si>
    <t>ТСН Сущевская-7</t>
  </si>
  <si>
    <t>1991</t>
  </si>
  <si>
    <t>Радужный г, 1-й кв-л, 13</t>
  </si>
  <si>
    <t>Радужный г, 1-й кв-л, 37</t>
  </si>
  <si>
    <t>Радужный г, 3-й кв-л, 19</t>
  </si>
  <si>
    <t>Радужный г, 1-й кв-л, 26</t>
  </si>
  <si>
    <t>Радужный г, 1-й кв-л, 21</t>
  </si>
  <si>
    <t>Радужный г, 1-й кв-л, 7</t>
  </si>
  <si>
    <t>Радужный г, 1-й кв-л, 12А</t>
  </si>
  <si>
    <t>Радужный г, 3-й кв-л, 29</t>
  </si>
  <si>
    <t>Муром г, Владимирская ул, 37</t>
  </si>
  <si>
    <t>Муром г, Владимирская ул, 2</t>
  </si>
  <si>
    <t>Муром г, Гоголева ул, 10</t>
  </si>
  <si>
    <t>Муром г, Дзержинского ул, 45</t>
  </si>
  <si>
    <t>Муром г, Комсомольская ул, 51</t>
  </si>
  <si>
    <t>Муром г, Куйбышева ул, 2</t>
  </si>
  <si>
    <t>Муром г, Куликова ул, 5</t>
  </si>
  <si>
    <t>Муром г, Лаврентьева ул, 42 корп. 2</t>
  </si>
  <si>
    <t>Муром г, Ленинградская ул, 34/6</t>
  </si>
  <si>
    <t>Муром г, Льва Толстого ул, 57</t>
  </si>
  <si>
    <t>Муром г, Мичуринская ул, 19</t>
  </si>
  <si>
    <t>Муром г, Муромская ул, 15</t>
  </si>
  <si>
    <t>Муром г, Первомайская ул, 84</t>
  </si>
  <si>
    <t>Муром г, Щербакова ул, 25</t>
  </si>
  <si>
    <t>Муром г, Энгельса ул, 5</t>
  </si>
  <si>
    <t>Муром г, Владимирская ул, 35а</t>
  </si>
  <si>
    <t>Муром г, Дзержинского ул, 4</t>
  </si>
  <si>
    <t>Муром г, Кленовая ул, 1 корп. 2</t>
  </si>
  <si>
    <t>Муром г, Куликова ул, 25</t>
  </si>
  <si>
    <t>Муром г, Ленинградская ул, 5</t>
  </si>
  <si>
    <t>Муром г, Ленинградская ул, 9</t>
  </si>
  <si>
    <t>Муром г, Мичуринская ул, 11</t>
  </si>
  <si>
    <t>Муром г, Мичуринская ул, 27</t>
  </si>
  <si>
    <t>Муром г, Московская ул, 30</t>
  </si>
  <si>
    <t>Муром г, Московская ул, 42</t>
  </si>
  <si>
    <t>Муром г, Московская ул, 109</t>
  </si>
  <si>
    <t>Муром г, Московская ул, 112</t>
  </si>
  <si>
    <t>Муром г, Муромская ул, 17</t>
  </si>
  <si>
    <t>Муром г, Набережная ул, 17</t>
  </si>
  <si>
    <t>Муром г, Орловская ул, 19</t>
  </si>
  <si>
    <t>Муром г, Спортивная ул, 11</t>
  </si>
  <si>
    <t>Муром г, Спортивная ул, 12</t>
  </si>
  <si>
    <t>Муром г, Свердлова ул, 49</t>
  </si>
  <si>
    <t>Муром г, Первомайская ул, 22</t>
  </si>
  <si>
    <t>Муром г, Филатова ул, 19а</t>
  </si>
  <si>
    <t>Муром г, Цветочный б-р, 6</t>
  </si>
  <si>
    <t>Муром г, Южная ул, 7</t>
  </si>
  <si>
    <t>Муром г, 30 лет Победы ул, 1</t>
  </si>
  <si>
    <t>Муром г, Артема ул, 11</t>
  </si>
  <si>
    <t>Муром г, Заводская ул, 21</t>
  </si>
  <si>
    <t>Муром г, Кирова ул, 26</t>
  </si>
  <si>
    <t>Муром г, Коммунистическая ул, 39</t>
  </si>
  <si>
    <t>Муром г, Лаврентьева ул, 41</t>
  </si>
  <si>
    <t>Муром г, Ленинградская ул, 19</t>
  </si>
  <si>
    <t>Муром г, Ленинградская ул, 29/2</t>
  </si>
  <si>
    <t>Муром г, Московская ул, 86</t>
  </si>
  <si>
    <t>Муром г, Московская ул, 71</t>
  </si>
  <si>
    <t>Муром г, Муромская ул, 19</t>
  </si>
  <si>
    <t>Муром г, Октябрьская ул, 106</t>
  </si>
  <si>
    <t>Муром г, Пролетарская ул, 1б</t>
  </si>
  <si>
    <t>Муром г, Радиозаводское ш, 46</t>
  </si>
  <si>
    <t>Муром г, Спортивная ул, 8</t>
  </si>
  <si>
    <t>Муром г, Свердлова ул, 17</t>
  </si>
  <si>
    <t>Муром г, Чкалова ул, 29</t>
  </si>
  <si>
    <t>Муром г, Щербакова ул, 33</t>
  </si>
  <si>
    <t>Муром г, Энергетиков ул, 3а</t>
  </si>
  <si>
    <t>Муром г, Экземплярского ул, 74</t>
  </si>
  <si>
    <t>Гусь-Хрустальный г, Гражданский пер, 9</t>
  </si>
  <si>
    <t>Гусь-Хрустальный г, Дружбы Народов ул, 18</t>
  </si>
  <si>
    <t>Гусь-Хрустальный г, Зеркальная ул, 3</t>
  </si>
  <si>
    <t>Гусь-Хрустальный г, Зеркальная ул, 5</t>
  </si>
  <si>
    <t>Гусь-Хрустальный г, Зеркальная ул, 6</t>
  </si>
  <si>
    <t>Гусь-Хрустальный г, Зеркальная ул, 8</t>
  </si>
  <si>
    <t>Гусь-Хрустальный г, Микрорайон ул, 2</t>
  </si>
  <si>
    <t>Гусь-Хрустальный г, Микрорайон ул, 12</t>
  </si>
  <si>
    <t>Гусь-Хрустальный г, Микрорайон ул, 13</t>
  </si>
  <si>
    <t>Гусь-Хрустальный г, Микрорайон ул, 23</t>
  </si>
  <si>
    <t>Гусь-Хрустальный г, Микрорайон ул, 25</t>
  </si>
  <si>
    <t>Гусь-Хрустальный г, Микрорайон ул, 27</t>
  </si>
  <si>
    <t>Гусь-Хрустальный г, Писарева ул, 14</t>
  </si>
  <si>
    <t>Гусь-Хрустальный г, Коммунистическая ул, 2</t>
  </si>
  <si>
    <t>Гусь-Хрустальный г, Ленинградская ул, 12</t>
  </si>
  <si>
    <t>Гусь-Хрустальный г, Мира ул, 5</t>
  </si>
  <si>
    <t>Гусь-Хрустальный г, Микрорайон ул, 31</t>
  </si>
  <si>
    <t>Гусь-Хрустальный г, Гусевский п, Интернациональная ул, 6</t>
  </si>
  <si>
    <t>Гусь-Хрустальный г, Гусевский п, Интернациональная ул, 8</t>
  </si>
  <si>
    <t>Гусь-Хрустальный г, Гусевский п, Мира ул, 5</t>
  </si>
  <si>
    <t>Гусь-Хрустальный г, Гусевский п, Мира ул, 17</t>
  </si>
  <si>
    <t>Гусь-Хрустальный г, Гусевский п, Октябрьская ул, 9</t>
  </si>
  <si>
    <t>Гусь-Хрустальный г, Гусевский п, Октябрьская ул, 11</t>
  </si>
  <si>
    <t>Гусь-Хрустальный г, Новый п, Ленина ул, 13</t>
  </si>
  <si>
    <t>Гусь-Хрустальный г, Теплицкий пр-кт, 22</t>
  </si>
  <si>
    <t>Гусь-Хрустальный г, Калинина ул, 53</t>
  </si>
  <si>
    <t>Гусь-Хрустальный г, Карла Маркса ул, 10/13</t>
  </si>
  <si>
    <t>Гусь-Хрустальный г, Курловская ул, 10</t>
  </si>
  <si>
    <t>Гусь-Хрустальный г, Микрорайон ул, 21</t>
  </si>
  <si>
    <t>Гусь-Хрустальный г, Микрорайон ул, 37</t>
  </si>
  <si>
    <t>Гусь-Хрустальный г, Микрорайон ул, 40</t>
  </si>
  <si>
    <t>Гусь-Хрустальный г, Мира ул, 20</t>
  </si>
  <si>
    <t>Гусь-Хрустальный г, Осьмова ул, 24</t>
  </si>
  <si>
    <t>Гусь-Хрустальный г, Гусевский п, Мира ул, 6</t>
  </si>
  <si>
    <t>Гусь-Хрустальный г, Гусевский п, Строительная ул, 20</t>
  </si>
  <si>
    <t>Гусь-Хрустальный г, Новый п, Ленина ул, 9</t>
  </si>
  <si>
    <t>Гусь-Хрустальный г, 50 лет Советской Власти пр-кт, 27</t>
  </si>
  <si>
    <t>Гусь-Хрустальный г, Строительная ул, 8</t>
  </si>
  <si>
    <t>Гусь-Хрустальный г, Транспортная ул, 6</t>
  </si>
  <si>
    <t>Владимир г, Алябьева ул, 3а</t>
  </si>
  <si>
    <t>Владимир г, Безыменского ул, 14а</t>
  </si>
  <si>
    <t>Владимир г, Белоконской ул, 12</t>
  </si>
  <si>
    <t>Владимир г, Белоконской ул, 23</t>
  </si>
  <si>
    <t>Владимир г, Большая Нижегородская ул, 105д</t>
  </si>
  <si>
    <t>Владимир г, Василисина ул, 5</t>
  </si>
  <si>
    <t>Владимир г, Василисина ул, 10а</t>
  </si>
  <si>
    <t>Владимир г, Верхняя Дуброва ул, 18А</t>
  </si>
  <si>
    <t>Владимир г, Верхняя Дуброва ул, 38Д</t>
  </si>
  <si>
    <t>Владимир г, Вокзальная ул, 11</t>
  </si>
  <si>
    <t>Владимир г, Воровского ул, 6</t>
  </si>
  <si>
    <t>Владимир г, Горького ул, 52А</t>
  </si>
  <si>
    <t>Владимир г, Диктора Левитана ул, 26</t>
  </si>
  <si>
    <t>Владимир г, Добросельская ул, 213</t>
  </si>
  <si>
    <t>Владимир г, Добросельский проезд, 4</t>
  </si>
  <si>
    <t>Владимир г, Завадского ул, 11В</t>
  </si>
  <si>
    <t>Владимир г, Комиссарова ул, 2</t>
  </si>
  <si>
    <t>Владимир г, Комиссарова ул, 3А</t>
  </si>
  <si>
    <t>Владимир г, Комиссарова ул, 51</t>
  </si>
  <si>
    <t>Владимир г, Лакина ул, 139В</t>
  </si>
  <si>
    <t>Владимир г, Лакина ул, 141Г</t>
  </si>
  <si>
    <t>Владимир г, Лакина ул, 191</t>
  </si>
  <si>
    <t>Владимир г, Лакина проезд, 4</t>
  </si>
  <si>
    <t>Владимир г, Ленина пр-кт, 24</t>
  </si>
  <si>
    <t>Владимир г, Перекопский городок, 20</t>
  </si>
  <si>
    <t>Владимир г, Коммунар мкр, Песочная ул, 11</t>
  </si>
  <si>
    <t>Владимир г, Разина ул, 18</t>
  </si>
  <si>
    <t>Владимир г, Растопчина ул, 41а</t>
  </si>
  <si>
    <t>Владимир г, Спасское с, Садовая ул, 2</t>
  </si>
  <si>
    <t>Владимир г, Спасское с, Совхозная ул, 5</t>
  </si>
  <si>
    <t>Владимир г, Энергетик мкр, Совхозная ул, 7</t>
  </si>
  <si>
    <t>Владимир г, Соколова-Соколенка ул, 4</t>
  </si>
  <si>
    <t>Владимир г, Соколова-Соколенка ул, 6б</t>
  </si>
  <si>
    <t>Владимир г, Соколова-Соколенка ул, 19а</t>
  </si>
  <si>
    <t>Владимир г, Соколова-Соколенка ул, 19в</t>
  </si>
  <si>
    <t>Владимир г, Ставровская ул, 6А</t>
  </si>
  <si>
    <t>Владимир г, Стасова ул, 40А</t>
  </si>
  <si>
    <t>Владимир г, Стрелецкий городок, 52</t>
  </si>
  <si>
    <t>Владимир г, Строителей пр-кт, 26Б</t>
  </si>
  <si>
    <t>Владимир г, Студенческая ул, 2А</t>
  </si>
  <si>
    <t>Владимир г, Судогодское ш, 3а</t>
  </si>
  <si>
    <t>Владимир г, Судогодское ш, 7а</t>
  </si>
  <si>
    <t>Владимир г, Судогодское ш, 23</t>
  </si>
  <si>
    <t>Владимир г, Судогодское ш, 23б</t>
  </si>
  <si>
    <t>Владимир г, Судогодское ш, 25а</t>
  </si>
  <si>
    <t>Владимир г, Судогодское ш, 33</t>
  </si>
  <si>
    <t>Владимир г, Тихонравова ул, 3А</t>
  </si>
  <si>
    <t>Владимир г, Тихонравова ул, 8</t>
  </si>
  <si>
    <t>Владимир г, Труда ул, 11</t>
  </si>
  <si>
    <t>Владимир г, Фатьянова ул, 27</t>
  </si>
  <si>
    <t>Владимир г, Фейгина ул, 2/20</t>
  </si>
  <si>
    <t>Владимир г, Заклязьменский п, Центральная ул, 18</t>
  </si>
  <si>
    <t>Владимир г, Чапаева ул, 5</t>
  </si>
  <si>
    <t>Владимир г, Коммунар мкр, Школьная ул, 4</t>
  </si>
  <si>
    <t>Владимир г, Энергетик мкр, Энергетиков ул, 12Б</t>
  </si>
  <si>
    <t>Владимир г, Балакирева ул, 28</t>
  </si>
  <si>
    <t>Владимир г, Балакирева ул, 41а</t>
  </si>
  <si>
    <t>Владимир г, Балакирева ул, 43д</t>
  </si>
  <si>
    <t>Владимир г, Безыменского ул, 5б</t>
  </si>
  <si>
    <t>Владимир г, Безыменского ул, 10а</t>
  </si>
  <si>
    <t>Владимир г, Безыменского ул, 10б</t>
  </si>
  <si>
    <t>Владимир г, Белоконской ул, 15В</t>
  </si>
  <si>
    <t>Владимир г, Василисина ул, 10в</t>
  </si>
  <si>
    <t>Владимир г, Вокзальная ул, 71</t>
  </si>
  <si>
    <t>Владимир г, Диктора Левитана ул, 3Б</t>
  </si>
  <si>
    <t>Владимир г, Диктора Левитана ул, 4А</t>
  </si>
  <si>
    <t>Владимир г, Диктора Левитана ул, 33</t>
  </si>
  <si>
    <t>Владимир г, Добросельская ул, 4</t>
  </si>
  <si>
    <t>Владимир г, Добросельская ул, 165а</t>
  </si>
  <si>
    <t>Владимир г, Добросельская ул, 167б</t>
  </si>
  <si>
    <t>Владимир г, Добросельская ул, 207а</t>
  </si>
  <si>
    <t>Владимир г, Добросельская ул, 205</t>
  </si>
  <si>
    <t>Владимир г, Добросельская ул, 211а</t>
  </si>
  <si>
    <t>Владимир г, Лакина ул, 137А</t>
  </si>
  <si>
    <t>Владимир г, Лакина ул, 147Б</t>
  </si>
  <si>
    <t>Владимир г, Ленина пр-кт, 62</t>
  </si>
  <si>
    <t>Владимир г, Лесной мкр, Лесная ул, 6</t>
  </si>
  <si>
    <t>Владимир г, Лесной мкр, Лесная ул, 15</t>
  </si>
  <si>
    <t>Владимир г, Мира ул, 32Б</t>
  </si>
  <si>
    <t>Владимир г, Мира ул, 34А</t>
  </si>
  <si>
    <t>Владимир г, Мира ул, 42</t>
  </si>
  <si>
    <t>Владимир г, Михайловская ул, 20</t>
  </si>
  <si>
    <t>Владимир г, Ново-Ямская ул, 29А</t>
  </si>
  <si>
    <t>Владимир г, Октябрьский пр-кт, 43</t>
  </si>
  <si>
    <t>Владимир г, Октябрьский пр-кт, 45</t>
  </si>
  <si>
    <t>Владимир г, Октябрьский пр-кт, 45А</t>
  </si>
  <si>
    <t>Владимир г, Перекопский городок, 10</t>
  </si>
  <si>
    <t>Владимир г, Полины Осипенко ул, 20</t>
  </si>
  <si>
    <t>Владимир г, Растопчина ул, 17</t>
  </si>
  <si>
    <t>Владимир г, Поселок РТС ул, 1</t>
  </si>
  <si>
    <t>Владимир г, Спасское с, Садовая ул, 1</t>
  </si>
  <si>
    <t>Владимир г, Семашко ул, 4</t>
  </si>
  <si>
    <t>Владимир г, Энергетик мкр, Совхозная ул, 4</t>
  </si>
  <si>
    <t>Владимир г, Соколова-Соколенка ул, 11б</t>
  </si>
  <si>
    <t>Владимир г, Солнечная ул, 52</t>
  </si>
  <si>
    <t>Владимир г, Стасова ул, 1/36</t>
  </si>
  <si>
    <t>Владимир г, Стрелецкая ул, 27Б</t>
  </si>
  <si>
    <t>Владимир г, Строителей пр-кт, 30</t>
  </si>
  <si>
    <t>Владимир г, Студенческая ул, 1</t>
  </si>
  <si>
    <t>Владимир г, Суворова ул, 2</t>
  </si>
  <si>
    <t>Владимир г, Суворова ул, 3а</t>
  </si>
  <si>
    <t>Владимир г, Судогодское ш, 5а</t>
  </si>
  <si>
    <t>Владимир г, Суздальский пр-кт, 17а</t>
  </si>
  <si>
    <t>Владимир г, Тракторная ул, 14</t>
  </si>
  <si>
    <t>Владимир г, Усти-на-Лабе ул, 22</t>
  </si>
  <si>
    <t>Владимир г, Юбилейная ул, 10</t>
  </si>
  <si>
    <t>Владимир г, 1-й Коллективный проезд, 4</t>
  </si>
  <si>
    <t>Владимир г, Алябьева ул, 23а</t>
  </si>
  <si>
    <t>Владимир г, Балакирева ул, 29</t>
  </si>
  <si>
    <t>Владимир г, Балакирева ул, 35</t>
  </si>
  <si>
    <t>Владимир г, Балакирева ул, 37г</t>
  </si>
  <si>
    <t>Владимир г, Балакирева ул, 39</t>
  </si>
  <si>
    <t>Владимир г, Безыменского ул, 21б</t>
  </si>
  <si>
    <t>Владимир г, Верхняя Дуброва ул, 38В</t>
  </si>
  <si>
    <t>Владимир г, Диктора Левитана ул, 42</t>
  </si>
  <si>
    <t>Владимир г, Добросельская ул, 161а</t>
  </si>
  <si>
    <t>Владимир г, Егорова ул, 6</t>
  </si>
  <si>
    <t>Владимир г, Жуковского ул, 2</t>
  </si>
  <si>
    <t>Владимир г, Жуковского ул, 8</t>
  </si>
  <si>
    <t>Владимир г, Жуковского ул, 8Б</t>
  </si>
  <si>
    <t>Владимир г, Казарменная ул, 5</t>
  </si>
  <si>
    <t>Владимир г, Каманина ул, 14</t>
  </si>
  <si>
    <t>Владимир г, Красноармейская ул, 24</t>
  </si>
  <si>
    <t>Владимир г, Краснознаменная ул, 8А</t>
  </si>
  <si>
    <t>Владимир г, Лакина ул, 129В</t>
  </si>
  <si>
    <t>Владимир г, Лакина ул, 129Г</t>
  </si>
  <si>
    <t>Владимир г, Лакина ул, 131</t>
  </si>
  <si>
    <t>Владимир г, Лакина ул, 137</t>
  </si>
  <si>
    <t>Владимир г, Лакина ул, 153</t>
  </si>
  <si>
    <t>Владимир г, Ленина пр-кт, 35Б</t>
  </si>
  <si>
    <t>Владимир г, Ленина пр-кт, 67Б</t>
  </si>
  <si>
    <t>Владимир г, Лесной мкр, Лесная ул, 12</t>
  </si>
  <si>
    <t>Владимир г, Лесной мкр, Лесная ул, 13</t>
  </si>
  <si>
    <t>Владимир г, Оргтруд мкр, Молодежная ул, 7</t>
  </si>
  <si>
    <t>Владимир г, Ново-Ямская ул, 17А</t>
  </si>
  <si>
    <t>Владимир г, Ново-Ямская ул, 23</t>
  </si>
  <si>
    <t>Владимир г, Ново-Ямской пер, 4б</t>
  </si>
  <si>
    <t>Владимир г, Октябрьский пр-кт, 12</t>
  </si>
  <si>
    <t>Владимир г, Октябрьский пр-кт, 41</t>
  </si>
  <si>
    <t>Владимир г, Перекопский городок, 8</t>
  </si>
  <si>
    <t>Владимир г, Перекопский городок, 14</t>
  </si>
  <si>
    <t>Владимир г, Полины Осипенко ул, 1</t>
  </si>
  <si>
    <t>Владимир г, Помпецкий пер, 1</t>
  </si>
  <si>
    <t>Владимир г, Растопчина ул, 29</t>
  </si>
  <si>
    <t>Владимир г, Строителей пр-кт, 4А</t>
  </si>
  <si>
    <t>Владимир г, Строителей пр-кт, 16Б</t>
  </si>
  <si>
    <t>Владимир г, Строителей пр-кт, 25</t>
  </si>
  <si>
    <t>Владимир г, Строителей пр-кт, 42А</t>
  </si>
  <si>
    <t>Владимир г, Строителей пр-кт, 46В</t>
  </si>
  <si>
    <t>Владимир г, Строителей ул, 6А</t>
  </si>
  <si>
    <t>Владимир г, Строителей ул, 10А</t>
  </si>
  <si>
    <t>Владимир г, Суворова ул, 1а</t>
  </si>
  <si>
    <t>Владимир г, Суворова ул, 5</t>
  </si>
  <si>
    <t>Владимир г, Суворова ул, 8</t>
  </si>
  <si>
    <t>Владимир г, Сущевская ул, 7</t>
  </si>
  <si>
    <t>Владимир г, Тракторная ул, 5</t>
  </si>
  <si>
    <t>Владимир г, Фатьянова ул, 24</t>
  </si>
  <si>
    <t>Владимир г, Энергетик мкр, Энергетиков ул, 6</t>
  </si>
  <si>
    <t>Владимир г, Энергетик мкр, Энергетиков ул, 11Б</t>
  </si>
  <si>
    <t>Владимир г, Энергетик мкр, Энергетиков ул, 14Б</t>
  </si>
  <si>
    <t>Владимир г, Юбилейная ул, 6</t>
  </si>
  <si>
    <t>Владимир г, Юбилейная ул, 34</t>
  </si>
  <si>
    <t>Александров г, 1-я Лесная ул, 6</t>
  </si>
  <si>
    <t>Александров г, Гагарина ул, 1 корп. 1</t>
  </si>
  <si>
    <t>Александров г, Гагарина ул, 15</t>
  </si>
  <si>
    <t>Александров г, Гагарина ул, 3</t>
  </si>
  <si>
    <t>Александров г, Гагарина ул, 5</t>
  </si>
  <si>
    <t>Александров г, Гагарина ул, 7</t>
  </si>
  <si>
    <t>Александров г, Королева ул, 7</t>
  </si>
  <si>
    <t>Александров г, Королева ул, 9</t>
  </si>
  <si>
    <t>Александров г, Коссович ул, 6</t>
  </si>
  <si>
    <t>Александров г, Красный Переулок ул, 25 корп. 2</t>
  </si>
  <si>
    <t>Александров г, Красный Переулок ул, 4</t>
  </si>
  <si>
    <t>Александров г, Красный Переулок ул, 9</t>
  </si>
  <si>
    <t>Александров г, Ленина ул, 32</t>
  </si>
  <si>
    <t>Александров г, Маяковского ул, 1</t>
  </si>
  <si>
    <t>Александров г, Маяковского ул, 38</t>
  </si>
  <si>
    <t>Александров г, Маяковского ул, 7</t>
  </si>
  <si>
    <t>Александров г, Октябрьская ул, 12</t>
  </si>
  <si>
    <t>Александров г, П.Топоркова ул, 5</t>
  </si>
  <si>
    <t>Александров г, Перфильева ул, 10</t>
  </si>
  <si>
    <t>Александров г, Революции ул, 48</t>
  </si>
  <si>
    <t>Александров г, Революции ул, 51</t>
  </si>
  <si>
    <t>Александров г, Революции ул, 57</t>
  </si>
  <si>
    <t>Александров г, Революции ул, 87</t>
  </si>
  <si>
    <t>Александров г, Свердлова ул, 39 корп. 1</t>
  </si>
  <si>
    <t>Александров г, Свердлова ул, 39</t>
  </si>
  <si>
    <t>Александров г, Советская ул, 23</t>
  </si>
  <si>
    <t>Александров г, Терешковой ул, 1</t>
  </si>
  <si>
    <t>Александров г, Терешковой ул, 13 корп. 3</t>
  </si>
  <si>
    <t>Александров г, Терешковой ул, 2 корп. 2</t>
  </si>
  <si>
    <t>Александров г, Фабрика Калинина ул, 22</t>
  </si>
  <si>
    <t>Александровский р-н, Балакирево пгт, Вокзальная ул, 10</t>
  </si>
  <si>
    <t>Александровский р-н, Балакирево пгт, Заводская ул, 2</t>
  </si>
  <si>
    <t>Александровский р-н, Балакирево пгт, Юго-Западный кв-л, 16</t>
  </si>
  <si>
    <t>Александровский р-н, Балакирево пгт, Юго-Западный кв-л, 17</t>
  </si>
  <si>
    <t>Александровский р-н, Балакирево пгт, Юго-Западный кв-л, 22</t>
  </si>
  <si>
    <t>Александровский р-н, Балакирево пгт, Юго-Западный кв-л, 7</t>
  </si>
  <si>
    <t>Александровский р-н, Балакирево пгт, Юго-Западный кв-л, 9</t>
  </si>
  <si>
    <t>Александровский р-н, Карабаново г, Карпова ул, 1</t>
  </si>
  <si>
    <t>Александровский р-н, Карабаново г, Мира ул, 13</t>
  </si>
  <si>
    <t>Александровский р-н, Карабаново г, Мира ул, 17</t>
  </si>
  <si>
    <t>Александровский р-н, Карабаново г, Ногина ул, 13</t>
  </si>
  <si>
    <t>Александровский р-н, Карабаново г, Первомайская пл, 4</t>
  </si>
  <si>
    <t>Александровский р-н, Карабаново г, Почтовая ул, 19</t>
  </si>
  <si>
    <t>Александровский р-н, Карабаново г, Почтовая ул, 20</t>
  </si>
  <si>
    <t>Александровский р-н, Карабаново г, Чулкова ул, 1</t>
  </si>
  <si>
    <t>Александровский р-н, Струнино г, Больничный проезд, 11</t>
  </si>
  <si>
    <t>Александровский р-н, Струнино г, Больничный проезд, 15</t>
  </si>
  <si>
    <t>Александровский р-н, Струнино г, Больничный проезд, 8</t>
  </si>
  <si>
    <t>Александровский р-н, Струнино г, Дубки кв-л, 9</t>
  </si>
  <si>
    <t>Александровский р-н, Струнино г, Заречная ул, 1а</t>
  </si>
  <si>
    <t>Александровский р-н, Струнино г, Чкалова пер, 1</t>
  </si>
  <si>
    <t>Вязники г, Герцена ул, 40</t>
  </si>
  <si>
    <t>Вязники г, Дечинский мкр, 14</t>
  </si>
  <si>
    <t>Вязники г, Дечинский мкр, 2</t>
  </si>
  <si>
    <t>Вязники г, Ефимьево ул, 10</t>
  </si>
  <si>
    <t>Вязники г, Калинина ул, 7</t>
  </si>
  <si>
    <t>Вязники г, Л.Толстого ул, 2/26</t>
  </si>
  <si>
    <t>Вязники г, Л.Толстого ул, 51/22</t>
  </si>
  <si>
    <t>Вязники г, Ленина ул, 6</t>
  </si>
  <si>
    <t>Вязники г, Металлистов ул, 12</t>
  </si>
  <si>
    <t>Вязники г, Металлистов ул, 14</t>
  </si>
  <si>
    <t>Вязники г, Металлистов ул, 16</t>
  </si>
  <si>
    <t>Вязники г, Металлистов ул, 19</t>
  </si>
  <si>
    <t>Вязники г, Нововязники мкр, Механизаторов ул, 108</t>
  </si>
  <si>
    <t>Вязники г, Нововязники мкр, Текстильная ул, 1</t>
  </si>
  <si>
    <t>Вязники г, Нововязники мкр, Южная ул, 11</t>
  </si>
  <si>
    <t>Вязники г, Сергиевских ул, 4</t>
  </si>
  <si>
    <t>Вязники г, Советская ул, 60/2</t>
  </si>
  <si>
    <t>Вязниковский р-н, Барское Татарово с, Совхозная ул, 15</t>
  </si>
  <si>
    <t>Вязниковский р-н, Мстёра ст, Дома подстанции ул, 1</t>
  </si>
  <si>
    <t>Вязниковский р-н, Никологоры п, 1-я Пролетарская ул, 59</t>
  </si>
  <si>
    <t>Вязниковский р-н, Никологоры п, Механическая ул, 55</t>
  </si>
  <si>
    <t>Вязниковский р-н, Никологоры п, Подгорье ул, 13</t>
  </si>
  <si>
    <t>Вязниковский р-н, Никологоры п, Юбилейная ул, 7б</t>
  </si>
  <si>
    <t>Вязниковский р-н, Октябрьская д, Садовая ул, 2</t>
  </si>
  <si>
    <t>Вязниковский р-н, Октябрьский п, Клубная ул, 4</t>
  </si>
  <si>
    <t>Вязниковский р-н, Октябрьский п, Маяковского ул, 3а</t>
  </si>
  <si>
    <t>Вязниковский р-н, Паустово д, Текстильщиков ул, 10</t>
  </si>
  <si>
    <t>Вязниковский р-н, Паустово д, Текстильщиков ул, 17</t>
  </si>
  <si>
    <t>Вязниковский р-н, Паустово д, Фабричная ул, 6</t>
  </si>
  <si>
    <t>Вязниковский р-н, Пески д, Новая ул, 6</t>
  </si>
  <si>
    <t>Вязниковский р-н, Пески д, Новая ул, 7</t>
  </si>
  <si>
    <t>Вязниковский р-н, Пировы Городищи д, Молодежная ул, 5</t>
  </si>
  <si>
    <t>Вязниковский р-н, Приозерный п, Кирзаводская ул, 1</t>
  </si>
  <si>
    <t>Вязниковский р-н, Сергиевы Горки с, Садовая ул, 4</t>
  </si>
  <si>
    <t>Вязниковский р-н, Серково д, Новая ул, 2</t>
  </si>
  <si>
    <t>Вязниковский р-н, Степанцево п, Ленина ул, 16</t>
  </si>
  <si>
    <t>Вязниковский р-н, Степанцево п, Совхозная ул, 4</t>
  </si>
  <si>
    <t>Вязниковский р-н, Центральный п, Главная ул, 18</t>
  </si>
  <si>
    <t>Вязниковский р-н, Центральный п, Клубная ул, 4</t>
  </si>
  <si>
    <t>Камешково г, Карла Маркса ул, 62</t>
  </si>
  <si>
    <t>Камешково г, Комсомольская пл, 10б</t>
  </si>
  <si>
    <t>Камешково г, Смурова ул, 7</t>
  </si>
  <si>
    <t>Камешково г, Советская ул, 2</t>
  </si>
  <si>
    <t>Камешковский р-н, Гатиха с, Шоссейная ул, 1</t>
  </si>
  <si>
    <t>Камешковский р-н, им Максима Горького п, Морозова ул, 4</t>
  </si>
  <si>
    <t>Камешковский р-н, им Максима Горького п, Шоссейная ул, 2</t>
  </si>
  <si>
    <t>Камешковский р-н, Коверино с, Садовая ул, 5</t>
  </si>
  <si>
    <t>Камешковский р-н, Новки п, Чапаева ул, 13</t>
  </si>
  <si>
    <t>Камешковский р-н, Новки п, Чапаева ул, 21</t>
  </si>
  <si>
    <t>ООО УК "Селиваново"</t>
  </si>
  <si>
    <t>ТСЖ "Королева 9"</t>
  </si>
  <si>
    <t>ООО "Перспектива"</t>
  </si>
  <si>
    <t>ООО "Содружество"</t>
  </si>
  <si>
    <t>ООО "РСК"</t>
  </si>
  <si>
    <t>ООО "ЖКХ "УЮТ"</t>
  </si>
  <si>
    <t>ТСЖ "Калина"</t>
  </si>
  <si>
    <t>ООО "Балремстрой"</t>
  </si>
  <si>
    <t>ООО "ЖКО"</t>
  </si>
  <si>
    <t>ООО "Потенциал"</t>
  </si>
  <si>
    <t>ООО "Алдега"</t>
  </si>
  <si>
    <t>ООО "Содружество С"</t>
  </si>
  <si>
    <t>УК "НУК"</t>
  </si>
  <si>
    <t>ТСЖ "Совхозное"</t>
  </si>
  <si>
    <t>МУП "ЖКС"</t>
  </si>
  <si>
    <t>ТСЖ "Ефимьево 10"</t>
  </si>
  <si>
    <t>ООО "ЖЭК № 3"</t>
  </si>
  <si>
    <t>ТСЖ "Волна"</t>
  </si>
  <si>
    <t>ООО "ЖЭК"Никологоры"</t>
  </si>
  <si>
    <t>ТСЖ "Южная 11"</t>
  </si>
  <si>
    <t>ТСЖ "Дечинский 2"</t>
  </si>
  <si>
    <t>ТСЖ "Березка"</t>
  </si>
  <si>
    <t>Бетонные</t>
  </si>
  <si>
    <t>ТСЖ "Степанцевское"</t>
  </si>
  <si>
    <t>ТСЖ "Дечинский 14"</t>
  </si>
  <si>
    <t>ООО "МП "Альтернатива"</t>
  </si>
  <si>
    <t>ООО"Жилфонд"</t>
  </si>
  <si>
    <t>ООО "Уют"</t>
  </si>
  <si>
    <t>ООО "Надежда"</t>
  </si>
  <si>
    <t xml:space="preserve"> </t>
  </si>
  <si>
    <t>Приложение к Таблице №1</t>
  </si>
  <si>
    <t>Получатель бюджетных средств - Некоммерческая организация "Фонд капитального ремонта многоквартирных домов Владимирской области"</t>
  </si>
  <si>
    <t xml:space="preserve">Источники финансирования </t>
  </si>
  <si>
    <t xml:space="preserve">Всего </t>
  </si>
  <si>
    <t>в том числе: Фонд содействия реформированию жилищно-коммунального хозяйства</t>
  </si>
  <si>
    <t>Областной бюджет</t>
  </si>
  <si>
    <t>Местные бюджеты</t>
  </si>
  <si>
    <t>Средства собственников</t>
  </si>
  <si>
    <t>Ресурсное обеспечение реализации сводного краткосрочного плана реализации региональной программы капитального ремонта общего имущества в многоквартирных домах на 2020 - 2022 годы</t>
  </si>
  <si>
    <t>Объем финансирования в 2020 г., руб.</t>
  </si>
  <si>
    <t>Объем финансирования в 2021 г., руб.</t>
  </si>
  <si>
    <t>Объем финансирования в 2022 г., руб.</t>
  </si>
  <si>
    <t xml:space="preserve">Таблица №2 </t>
  </si>
  <si>
    <t>Наименование МО</t>
  </si>
  <si>
    <t>Общая
площадь
МКД, всего</t>
  </si>
  <si>
    <t>Количество жителей,
зарегистрированных в МКД на дату утверждения
программы</t>
  </si>
  <si>
    <t>Количество МКД</t>
  </si>
  <si>
    <t>Стоимость капитального ремонта, всего</t>
  </si>
  <si>
    <t>кв.м.</t>
  </si>
  <si>
    <t xml:space="preserve">к сводному краткосрочному плану реализации
 региональной программы капитального ремонта общего
 имущества в многоквартирных домах на 2020-2022 годы </t>
  </si>
  <si>
    <t xml:space="preserve">Прогноз реализации сводного краткосрочного плана реализации региональной программы капитального ремонта общего имущества в многоквартирных домах на 2020 - 2022 годы </t>
  </si>
  <si>
    <t>Х</t>
  </si>
  <si>
    <t>Итого по сводному краткосрочному плану на 2020-2022 годы</t>
  </si>
  <si>
    <t>Итого по сводному краткосрочному плану на 2020 год</t>
  </si>
  <si>
    <t>Итого по сводному краткосрочному плану на 2021 год</t>
  </si>
  <si>
    <t>Итого по сводному краткосрочному плану на 2022 год</t>
  </si>
  <si>
    <t xml:space="preserve">Итого по город Гусь-Хрустальный  </t>
  </si>
  <si>
    <t xml:space="preserve">Итого по округ Муром  </t>
  </si>
  <si>
    <t xml:space="preserve">Итого по ЗАТО город Радужный  </t>
  </si>
  <si>
    <t>Вязниковский р-н, Никологоры п, Красноармейский пер, 1</t>
  </si>
  <si>
    <t>Итого по город Ковров</t>
  </si>
  <si>
    <t>Ковров г, Абельмана ул, 46</t>
  </si>
  <si>
    <t>Ковров г, Брюсова проезд, 4</t>
  </si>
  <si>
    <t>Ковров г, Грибоедова ул, 119</t>
  </si>
  <si>
    <t>Ковров г, Запольная ул, 26</t>
  </si>
  <si>
    <t>Ковров г, Зои Космодемьянской ул, 26/1</t>
  </si>
  <si>
    <t>Ковров г, Кирова ул, 73</t>
  </si>
  <si>
    <t>Ковров г, Кирова ул, 77</t>
  </si>
  <si>
    <t>Ковров г, Ковров-8 тер, 2</t>
  </si>
  <si>
    <t>Ковров г, Куйбышева ул, 11</t>
  </si>
  <si>
    <t>Ковров г, Ленина пр-кт, 23</t>
  </si>
  <si>
    <t>Ковров г, Муромская ул, 9</t>
  </si>
  <si>
    <t>Ковров г, Социалистическая ул, 10</t>
  </si>
  <si>
    <t>Ковров г, Ватутина ул, 2а</t>
  </si>
  <si>
    <t>Ковров г, Дегтярева ул, 164</t>
  </si>
  <si>
    <t>Ковров г, Еловая ул, 82/2</t>
  </si>
  <si>
    <t>Ковров г, Железнодорожная ул, 55</t>
  </si>
  <si>
    <t>Ковров г, Лепсе ул, 4</t>
  </si>
  <si>
    <t>Ковров г, Маяковского ул, 79</t>
  </si>
  <si>
    <t>Ковров г, Пугачева ул, 9</t>
  </si>
  <si>
    <t>Ковров г, Солнечная ул, 2</t>
  </si>
  <si>
    <t>Ковров г, Строителей ул, 5</t>
  </si>
  <si>
    <t xml:space="preserve">Итого по город Ковров </t>
  </si>
  <si>
    <t>Ковров г, Барсукова ул, 14а</t>
  </si>
  <si>
    <t>Ковров г, Васильева ул, 14а</t>
  </si>
  <si>
    <t>Ковров г, Ватутина ул, 2в</t>
  </si>
  <si>
    <t>Ковров г, Еловая ул, 82/3</t>
  </si>
  <si>
    <t>Ковров г, Клязьменская ул, 10</t>
  </si>
  <si>
    <t>Ковров г, Ковров-8 тер, 1</t>
  </si>
  <si>
    <t>Ковров г, Ковров-8 тер, 6</t>
  </si>
  <si>
    <t>Ковров г, Муромская ул, 7</t>
  </si>
  <si>
    <t>Ковров г, Сосновая ул, 18</t>
  </si>
  <si>
    <t>Ковров г, Федорова ул, 91</t>
  </si>
  <si>
    <t>Ковровский р-н, Мелехово пгт, Школьный пер, 26</t>
  </si>
  <si>
    <t>Ковровский р-н, Новый п, Першутова ул, 4</t>
  </si>
  <si>
    <t>Суздальский р-н, Гавриловское с, Школьная ул, 17</t>
  </si>
  <si>
    <t>Камешковский р-н, Лубенцы д, 66</t>
  </si>
  <si>
    <t>Петушинский р-н, Покров г, 3 Интернационала ул, 79а</t>
  </si>
  <si>
    <t>Владимир г, Каманина ул, 22</t>
  </si>
  <si>
    <t>Владимир г, Луначарского ул, 39</t>
  </si>
  <si>
    <t>Владимир г, Совхоз Вышка ул, 10</t>
  </si>
  <si>
    <t>Владимир г, Нижняя Дуброва ул, 22</t>
  </si>
  <si>
    <t>ООО "УК "Веста"</t>
  </si>
  <si>
    <t>ООО "ЖЭЦ-управление"</t>
  </si>
  <si>
    <t>ООО УМД "Континент"</t>
  </si>
  <si>
    <t>ООО ЖКО "РОСКО"</t>
  </si>
  <si>
    <t>ООО "КЭЧ"</t>
  </si>
  <si>
    <t>ООО УК "Согласие"</t>
  </si>
  <si>
    <t>ООО "УК "ВИКА"</t>
  </si>
  <si>
    <t>ООО "УК "Ковровтеплострой"</t>
  </si>
  <si>
    <t>ООО УК "Жилсервис"</t>
  </si>
  <si>
    <t>ООО "УК "Восточное"</t>
  </si>
  <si>
    <t>ООО "Комсервис+"</t>
  </si>
  <si>
    <t>ЖСК 9</t>
  </si>
  <si>
    <t xml:space="preserve"> "Новый-2" </t>
  </si>
  <si>
    <t>Ковров г, Зои Космодемьянской ул, 21</t>
  </si>
  <si>
    <t>Муром г, Владимирское ш, 12</t>
  </si>
  <si>
    <t>Итого по город Александров</t>
  </si>
  <si>
    <t>Итого по поселок Балакирево</t>
  </si>
  <si>
    <t>Итого по город Карабаново</t>
  </si>
  <si>
    <t>Итого по город Струнино</t>
  </si>
  <si>
    <t>Итого по поселок Никологоры</t>
  </si>
  <si>
    <t>Итого по Степанцевское</t>
  </si>
  <si>
    <t>Итого по Паустовское</t>
  </si>
  <si>
    <t>Итого по Октябрьское</t>
  </si>
  <si>
    <t>Итого по город Вязники</t>
  </si>
  <si>
    <t>Итого по город Гороховец</t>
  </si>
  <si>
    <t>Итого по Куприяновское</t>
  </si>
  <si>
    <t>Итого по Денисовское</t>
  </si>
  <si>
    <t>Итого по поселок Анопино</t>
  </si>
  <si>
    <t>Итого по город Камешково</t>
  </si>
  <si>
    <t>Итого по Вахромеевское</t>
  </si>
  <si>
    <t>Итого по Сергеихинское</t>
  </si>
  <si>
    <t>Итого по город Киржач</t>
  </si>
  <si>
    <t>Итого по Филипповское</t>
  </si>
  <si>
    <t>Итого по Першинское</t>
  </si>
  <si>
    <t>Итого по поселок Мелехово</t>
  </si>
  <si>
    <t>Итого по Малыгинское</t>
  </si>
  <si>
    <t>Итого по Новосельское</t>
  </si>
  <si>
    <t>Итого по Клязьминское</t>
  </si>
  <si>
    <t>Итого по город Кольчугино</t>
  </si>
  <si>
    <t>Итого по Раздольевское</t>
  </si>
  <si>
    <t>Итого по город Меленки</t>
  </si>
  <si>
    <t>Итого по Нагорное</t>
  </si>
  <si>
    <t>Итого по поселок Вольгинский</t>
  </si>
  <si>
    <t>Итого по город Покров</t>
  </si>
  <si>
    <t>Итого по город Костерево</t>
  </si>
  <si>
    <t>Итого по поселок Городищи</t>
  </si>
  <si>
    <t>Итого по город Петушки</t>
  </si>
  <si>
    <t>Итого по поселок Красная Горбатка</t>
  </si>
  <si>
    <t>Итого по Малышевское</t>
  </si>
  <si>
    <t>Итого по Воршинское</t>
  </si>
  <si>
    <t>Итого по Черкутинское</t>
  </si>
  <si>
    <t>Итого по поселок Ставрово</t>
  </si>
  <si>
    <t>Итого по город Лакинск</t>
  </si>
  <si>
    <t>Итого по город Собинка</t>
  </si>
  <si>
    <t>Итого по город Судогда</t>
  </si>
  <si>
    <t>Итого по город Андреевское</t>
  </si>
  <si>
    <t>Итого по Головинское</t>
  </si>
  <si>
    <t>Итого по Мошокское</t>
  </si>
  <si>
    <t>Итого по Муромцевское</t>
  </si>
  <si>
    <t>Итого по город Суздаль</t>
  </si>
  <si>
    <t>Итого по Боголюбовское</t>
  </si>
  <si>
    <t>Итого по Новоалександровское</t>
  </si>
  <si>
    <t>Итого по Селецкое</t>
  </si>
  <si>
    <t>Итого по город Юрьев-Польский</t>
  </si>
  <si>
    <t>Итого по Небыловское</t>
  </si>
  <si>
    <t>Итого по Симское</t>
  </si>
  <si>
    <t>Итого по Красносельское</t>
  </si>
  <si>
    <t>Итого по поселок Мстера</t>
  </si>
  <si>
    <t>Итого по Фоминское</t>
  </si>
  <si>
    <t>Итого по поселок Добрятино</t>
  </si>
  <si>
    <t>Итого по поселок Великодворский</t>
  </si>
  <si>
    <t>Итого по Брызгаловское</t>
  </si>
  <si>
    <t>Итого по Ивановское</t>
  </si>
  <si>
    <t>Итого по Бавленское</t>
  </si>
  <si>
    <t>Итого по Ильинское</t>
  </si>
  <si>
    <t>Итого по Ляховское</t>
  </si>
  <si>
    <t>Итого по Дмитриевогорское</t>
  </si>
  <si>
    <t>Итого по Петушинское</t>
  </si>
  <si>
    <t>Итого по Куриловское</t>
  </si>
  <si>
    <t>Итого по Толпуховское</t>
  </si>
  <si>
    <t>Итого по Вяткинское</t>
  </si>
  <si>
    <t>Итого по Павловское</t>
  </si>
  <si>
    <t>Итого по Андреевское</t>
  </si>
  <si>
    <t>Итого по Лакинск</t>
  </si>
  <si>
    <t>Итого по Копнинское</t>
  </si>
  <si>
    <t>Итого по Пекшинское</t>
  </si>
  <si>
    <t>Итого по поселок Мстёра</t>
  </si>
  <si>
    <t>Итого по город Курлово</t>
  </si>
  <si>
    <t>Итого по поселок Иванищи</t>
  </si>
  <si>
    <t>Итого по Пенкинское</t>
  </si>
  <si>
    <t>Итого по Флорищинское</t>
  </si>
  <si>
    <t>Итого по Ковардицкое</t>
  </si>
  <si>
    <t>X</t>
  </si>
  <si>
    <t>Итого по Кипревское</t>
  </si>
  <si>
    <t xml:space="preserve">город Гусь-Хрустальный  </t>
  </si>
  <si>
    <t xml:space="preserve">округ Муром  </t>
  </si>
  <si>
    <t xml:space="preserve">город Ковров </t>
  </si>
  <si>
    <t xml:space="preserve">ЗАТО город Радужный  </t>
  </si>
  <si>
    <t>город Александров</t>
  </si>
  <si>
    <t>поселок Балакирево</t>
  </si>
  <si>
    <t>город Карабаново</t>
  </si>
  <si>
    <t>город Струнино</t>
  </si>
  <si>
    <t>поселок Никологоры</t>
  </si>
  <si>
    <t>Степанцевское</t>
  </si>
  <si>
    <t>Паустовское</t>
  </si>
  <si>
    <t>поселок Мстёра</t>
  </si>
  <si>
    <t>Октябрьское</t>
  </si>
  <si>
    <t>город Вязники</t>
  </si>
  <si>
    <t>город Гороховец</t>
  </si>
  <si>
    <t>Куприяновское</t>
  </si>
  <si>
    <t>Денисовское</t>
  </si>
  <si>
    <t>город Курлово</t>
  </si>
  <si>
    <t>поселок Иванищи</t>
  </si>
  <si>
    <t>город Камешково</t>
  </si>
  <si>
    <t>Брызгаловское</t>
  </si>
  <si>
    <t>Сергеихинское</t>
  </si>
  <si>
    <t>Пенкинское</t>
  </si>
  <si>
    <t>город Киржач</t>
  </si>
  <si>
    <t>Клязьминское</t>
  </si>
  <si>
    <t>поселок Мелехово</t>
  </si>
  <si>
    <t>Малыгинское</t>
  </si>
  <si>
    <t>Новосельское</t>
  </si>
  <si>
    <t>город Кольчугино</t>
  </si>
  <si>
    <t>Раздольевское</t>
  </si>
  <si>
    <t>Флорищинское</t>
  </si>
  <si>
    <t>город Меленки</t>
  </si>
  <si>
    <t>Дмитриевогорское</t>
  </si>
  <si>
    <t>Ковардицкое</t>
  </si>
  <si>
    <t>Нагорное</t>
  </si>
  <si>
    <t>город Покров</t>
  </si>
  <si>
    <t>город Костерево</t>
  </si>
  <si>
    <t>поселок Городищи</t>
  </si>
  <si>
    <t>Пекшинское</t>
  </si>
  <si>
    <t>город Петушки</t>
  </si>
  <si>
    <t>поселок Вольгинский</t>
  </si>
  <si>
    <t>поселок Красная Горбатка</t>
  </si>
  <si>
    <t>Копнинское</t>
  </si>
  <si>
    <t>Толпуховское</t>
  </si>
  <si>
    <t>поселок Ставрово</t>
  </si>
  <si>
    <t>Лакинск</t>
  </si>
  <si>
    <t>город Собинка</t>
  </si>
  <si>
    <t>город Судогда</t>
  </si>
  <si>
    <t>Андреевское</t>
  </si>
  <si>
    <t>Головинское</t>
  </si>
  <si>
    <t>Мошокское</t>
  </si>
  <si>
    <t>город Суздаль</t>
  </si>
  <si>
    <t>Боголюбовское</t>
  </si>
  <si>
    <t>Селецкое</t>
  </si>
  <si>
    <t>Павловское</t>
  </si>
  <si>
    <t>город Юрьев-Польский</t>
  </si>
  <si>
    <t>Небыловское</t>
  </si>
  <si>
    <t>город Ковров</t>
  </si>
  <si>
    <t>поселок Мстера</t>
  </si>
  <si>
    <t>Фоминское</t>
  </si>
  <si>
    <t>поселок Добрятино</t>
  </si>
  <si>
    <t>поселок Великодворский</t>
  </si>
  <si>
    <t>Вахромеевское</t>
  </si>
  <si>
    <t>Ивановское</t>
  </si>
  <si>
    <t>Бавленское</t>
  </si>
  <si>
    <t>Ильинское</t>
  </si>
  <si>
    <t>Ляховское</t>
  </si>
  <si>
    <t>Петушинское</t>
  </si>
  <si>
    <t>Воршинское</t>
  </si>
  <si>
    <t>Куриловское</t>
  </si>
  <si>
    <t>город Лакинск</t>
  </si>
  <si>
    <t>Вяткинское</t>
  </si>
  <si>
    <t>Муромцевское</t>
  </si>
  <si>
    <t>Новоалександровское</t>
  </si>
  <si>
    <t>Красносельское</t>
  </si>
  <si>
    <t>поселок Анопино</t>
  </si>
  <si>
    <t>Филипповское</t>
  </si>
  <si>
    <t>Кипревское</t>
  </si>
  <si>
    <t>Першинское</t>
  </si>
  <si>
    <t>Малышевское</t>
  </si>
  <si>
    <t>Черкутинское</t>
  </si>
  <si>
    <t>город Андреевское</t>
  </si>
  <si>
    <t>Симское</t>
  </si>
  <si>
    <t>Таблица №1</t>
  </si>
  <si>
    <t>к сводному краткосрочному плану реализации
 региональной программы капитального ремонта общего
 имущества в многоквартирных домах на 2020-2022 годы</t>
  </si>
  <si>
    <t>Сведения о многоквартирных домах, включенных в сводный краткосрочный план реализации региональной программы капитального ремонта общего имущества в многоквартирных домах на территории Владимирской области на 2020 - 2022 годы</t>
  </si>
  <si>
    <t>Приложение</t>
  </si>
  <si>
    <t xml:space="preserve">к постановлению департамента жилищно-коммунального хозяйства администрации области </t>
  </si>
  <si>
    <t>от _____________ № ________</t>
  </si>
  <si>
    <t>Сводный краткосрочный план</t>
  </si>
  <si>
    <t xml:space="preserve"> реализации региональной программы капитального ремонта общего имущества в многоквартирных домах </t>
  </si>
  <si>
    <t xml:space="preserve">* </t>
  </si>
  <si>
    <t>**</t>
  </si>
  <si>
    <t>планируемое количество многоквартирных домов, подлежащих капитальному ремонту  и объем средств, необходимый для реализации мероприятий сводного краткосрочного плана приведены в таблице №2 к сводному краткосрочному плану</t>
  </si>
  <si>
    <t>на территории Владимирской области на 2020 - 2022 годы *  **</t>
  </si>
  <si>
    <t>виды, установленные ч.1 ст.166 Жилищного Кодекса РФ</t>
  </si>
  <si>
    <t xml:space="preserve">город Владимир  </t>
  </si>
  <si>
    <t>ООО "ЖЭЦ-Управление" </t>
  </si>
  <si>
    <t>ООО "ОДК" </t>
  </si>
  <si>
    <t xml:space="preserve">Получатель бюджетных средств - Некоммерческая организация (дополнительная помощь при возникновении неотложной необходимости в проведении капитального ремонта общего имущества в многоквартирных домах в рамках постановления администрации Владимирской области №742 от 05.10.2018) </t>
  </si>
  <si>
    <t>ООО "Универсалстрой"</t>
  </si>
  <si>
    <t>ООО "ЖРЭП № 8"</t>
  </si>
  <si>
    <t>ООО "Мой дом"</t>
  </si>
  <si>
    <t>ООО  "УК ЛЮКС"</t>
  </si>
  <si>
    <t>МУП г.Владимира "ГУК"</t>
  </si>
  <si>
    <t>ООО УК "Старый город"</t>
  </si>
  <si>
    <t>МКП г.Владимира "ЖКХ"</t>
  </si>
  <si>
    <t>ООО "ТЭК"</t>
  </si>
  <si>
    <t>ООО "ВУК"</t>
  </si>
  <si>
    <t>ООО ЖРП "Заклязьменский"</t>
  </si>
  <si>
    <t>ООО "Коммунальщик Проф"</t>
  </si>
  <si>
    <t>ООО "Жилищник"</t>
  </si>
  <si>
    <t>ЗАО "Альтернатива"</t>
  </si>
  <si>
    <t xml:space="preserve"> ООО "ТЭК"</t>
  </si>
  <si>
    <t xml:space="preserve"> ООО "УниверсалСтрой"</t>
  </si>
  <si>
    <t>МКП "ЖКХ"</t>
  </si>
  <si>
    <t xml:space="preserve"> ООО "Жилремстрой"</t>
  </si>
  <si>
    <t xml:space="preserve"> МУП г.Владимира "ГУК"</t>
  </si>
  <si>
    <t>ООО "УК Лидер"</t>
  </si>
  <si>
    <t>МУП "ГУК"</t>
  </si>
  <si>
    <t>ООО "Фортуна"</t>
  </si>
  <si>
    <t>ООО "НУК"</t>
  </si>
  <si>
    <t>ООО "Содружество-С"</t>
  </si>
  <si>
    <t xml:space="preserve">ООО УК "Теплый дом" </t>
  </si>
  <si>
    <t>ООО "Комстройсервис"</t>
  </si>
  <si>
    <t>ООО "Жилищник" г.Суздаль</t>
  </si>
  <si>
    <t>ООО УК "Влад-комстрой"</t>
  </si>
  <si>
    <t>ООО "Оникс"</t>
  </si>
  <si>
    <t xml:space="preserve"> ООО "Жилищник"</t>
  </si>
  <si>
    <t>ООО "Наш дом"</t>
  </si>
  <si>
    <t>ООО "Владстройконтакт"</t>
  </si>
  <si>
    <t>ООО УК "ЛЮКС"</t>
  </si>
  <si>
    <t>ООО "ЖилСтройСтандарт"</t>
  </si>
  <si>
    <t>ООО"Жилищник-Центр"</t>
  </si>
  <si>
    <t>ООО "ЖЭК "Никологоры"</t>
  </si>
  <si>
    <t>ООО "Лидер"</t>
  </si>
  <si>
    <t>ООО "Плес+"</t>
  </si>
  <si>
    <t>Количество жителей, зарегистрированных в МКД на          дату утверждения краткосрочного плана</t>
  </si>
  <si>
    <t>в том числе жилых           помещений, находящихся в собственности граждан</t>
  </si>
  <si>
    <t>Способ формирования фонда         капитального ремонта (РО - счет регионального оператора, СС -           специальный счет)</t>
  </si>
  <si>
    <t>Способ управления МКД (УК-         управляющая организация, ТСЖ - товарищество собственников жилья, ЖК - жилищный кооператив, НУ - непосредственное управление, БУ - без управления)</t>
  </si>
  <si>
    <t>за счет средств         собственников помещений в МКД</t>
  </si>
  <si>
    <t>источники финансирования сводного краткосрочного плана реализации региональной программы капитального ремонта общего имущества в многоквартирных домах на 2020 - 2022 годы определены таблицей №1 к сводному краткосрочному плану</t>
  </si>
  <si>
    <t xml:space="preserve">планируемое количество многоквартирных домов, подлежащих капитальному ремонту  и объем средств, необходимый для реализации мероприятий сводного краткосрочного плана приведены в таблице №2   </t>
  </si>
  <si>
    <t>Плановый год капитального ремонта</t>
  </si>
  <si>
    <t>Уровень оплаты взносов на капитальный ремонт МКД</t>
  </si>
  <si>
    <t>капитальный ремонт внутридомовых инженерных систем вентиляции и дымоудаления при капитальном ремонте         крыш</t>
  </si>
  <si>
    <t>ремонт выпусков системы водоотведения до первого смотрового колодца при      капитальном ремонте внутридомовых инженерных систем водоотведения</t>
  </si>
  <si>
    <t>установка узлов управления и регулирования потребления ресурсов, необходимых для предоставления коммунальных услуг        (тепловой энергии, горячей и холодной воды, электрической энергии, газа), с                       оборудованием устройств автоматизации и диспетчеризации, при проведении               капитального ремонта внутридомовых инженерных систем</t>
  </si>
  <si>
    <t>установка или замена в комплексе оборудования индивидуальных тепловых пунктов, при проведении капитального                ремонта внутридомовых инженерных систем теплоснабжения</t>
  </si>
  <si>
    <t>авторский надзор при выполнении работ по  МКД, имеющих статус объекта культурного наследия (памятника истории и культуры) народов РФ</t>
  </si>
  <si>
    <t>%</t>
  </si>
  <si>
    <t>Многоквартирные дома, имеющие полноту собираемости взносов на капитальный ремонт в объеме 100 % и выше от сумм начисленных взносов на капитальный ремонт</t>
  </si>
  <si>
    <t xml:space="preserve"> реализации региональной программы капитального ремонта общего имущества в многоквартирных домах на территории Владимирской области на 2020 год
за счет средств регионального оператора * **</t>
  </si>
  <si>
    <t>источники финансирования сводного краткосрочного плана реализации региональной программы капитального ремонта общего имущества в многоквартирных домах на 2020 год за счет средств регионального оператора определены таблицей №1</t>
  </si>
  <si>
    <t>Александров г, Лермонтова ул, 13</t>
  </si>
  <si>
    <t>Владимир г, Дворянская ул, 15</t>
  </si>
  <si>
    <t>Владимир г, Алябьева ул, 17А</t>
  </si>
  <si>
    <t>Владимир г, Алябьева ул, 9</t>
  </si>
  <si>
    <t>Гороховец г, Краснова ул, 8</t>
  </si>
  <si>
    <t>Гусь-Хрустальный г, Орловская ул, 24</t>
  </si>
  <si>
    <t>Гусь-Хрустальный г, Заводской пер, 8</t>
  </si>
  <si>
    <t>Киржач г, Гастелло ул, 1</t>
  </si>
  <si>
    <t>Ковров г, Грибоедова ул, 70</t>
  </si>
  <si>
    <t>Кольчугино г, Ким ул, 18</t>
  </si>
  <si>
    <t>Меленки г, Коминтерна ул, 104</t>
  </si>
  <si>
    <t>Муром г, Воровского ул, 99</t>
  </si>
  <si>
    <t>Муром г, Воровского ул, 16А</t>
  </si>
  <si>
    <t>Муром г, Экземплярского ул, 13А</t>
  </si>
  <si>
    <t>Собинский р-н, Ставрово п, Октябрьская ул, 109</t>
  </si>
  <si>
    <t>Суздальский р-н, Боголюбово п, Западная ул, 7</t>
  </si>
  <si>
    <t>Владимир г, Ново-Ямской пер, 6б</t>
  </si>
  <si>
    <t>Судогодский р-н, Муромцево п, Октябрьская ул, 13</t>
  </si>
  <si>
    <t>Собинский р-н, Асерхово п, Железнодорожная ул, 5</t>
  </si>
  <si>
    <t>2019-2021</t>
  </si>
  <si>
    <t>2017-2019</t>
  </si>
  <si>
    <t>2018-2020</t>
  </si>
  <si>
    <t>2020-2022</t>
  </si>
  <si>
    <t>2022-2024</t>
  </si>
  <si>
    <t>2021-2023</t>
  </si>
  <si>
    <t>2025-2027</t>
  </si>
  <si>
    <t>Киржач г, Красный Октябрь мкр, Фурманова ул, 22</t>
  </si>
  <si>
    <t>Итого по город Владимир</t>
  </si>
  <si>
    <t>Итого по город Гусь-Хрустальный</t>
  </si>
  <si>
    <t>Итого по город Муром</t>
  </si>
  <si>
    <t>Итого по Асерховское</t>
  </si>
  <si>
    <t>Итого по субъекту:</t>
  </si>
  <si>
    <t xml:space="preserve">Таблица № 1 </t>
  </si>
  <si>
    <t>к сводному краткосрочному плану реализации за счет средств регионального оператора</t>
  </si>
  <si>
    <t>Адрес многоквартирного дома (далее - МКД)</t>
  </si>
  <si>
    <t>Количество жителей, зарегистрированных в МКД на дату утверждения краткосрочного плана</t>
  </si>
  <si>
    <t>Способ управления МКД (УК-управляющая организация, ТСЖ - товарищество собственников жилья, ЖК - жилищный кооператив, НУ - непосредственное управление, БУ - без управления)</t>
  </si>
  <si>
    <t>в том числе жилых помещений, находящихся в собственности граждан</t>
  </si>
  <si>
    <t>Сведения о многоквартирных домах, включенных в краткосрочный план реализации региональной программы капитального ремонта общего имущества в многоквартирных домах на территории Владимирской области на 2020 год
за счет средств регионального оператора</t>
  </si>
  <si>
    <t>ТСН "Дворянская-15"</t>
  </si>
  <si>
    <t>ООО "ЖРЭП №8"</t>
  </si>
  <si>
    <t>МУП города Владимиру "ГУК"</t>
  </si>
  <si>
    <t>ООО УК "Центр город"</t>
  </si>
  <si>
    <t>"Березка"</t>
  </si>
  <si>
    <t>Таблица № 2</t>
  </si>
  <si>
    <t>Планируемое количество многоквартирных домов, подлежащих капитальному ремонту и объем средств, необходимый для реализации мероприятий краткосрочного плана</t>
  </si>
  <si>
    <t>Количество
жителей,
зарегистрированных в МКД
на дату
утверждения
программы</t>
  </si>
  <si>
    <t>Итого по программе</t>
  </si>
  <si>
    <t>Владимир г, Алябьева ул, 25</t>
  </si>
  <si>
    <t>Владимир г, Строителей ул, 10</t>
  </si>
  <si>
    <t>Владимир г, Асаткина ул, 27</t>
  </si>
  <si>
    <t>Владимир г, Диктора Левитана ул, 49</t>
  </si>
  <si>
    <t>Вязники г, Металлистов ул, 23а</t>
  </si>
  <si>
    <t>Суздаль г, Гоголя ул, 45</t>
  </si>
  <si>
    <t>ООО"ЖЭК№3"</t>
  </si>
  <si>
    <t>ООО "Жилищник" </t>
  </si>
  <si>
    <t>ООО «ЖРЭП № 8»</t>
  </si>
  <si>
    <t>ООО «Жилищник»</t>
  </si>
  <si>
    <t>ООО УК «ЛЮКС»</t>
  </si>
  <si>
    <t>МУП «ГУК»</t>
  </si>
  <si>
    <t>Ковров г, Пугачева ул, 29</t>
  </si>
  <si>
    <t>Ковров г, Ковров-8 тер, 8 </t>
  </si>
  <si>
    <t>Ковров г, Ковров-8 тер, 8</t>
  </si>
  <si>
    <t>ООО УК "Центр город" </t>
  </si>
  <si>
    <t>ООО "Жилищник-Центр" </t>
  </si>
  <si>
    <t>Владимир г, Березина ул, 3</t>
  </si>
  <si>
    <t>Суздальский р-н, Новое с, Молодежная ул, 1</t>
  </si>
  <si>
    <t>ООО "ЖЭК № 4"</t>
  </si>
  <si>
    <t>ООО "ЖИЛСТРОЙСТАНДАРТ"</t>
  </si>
  <si>
    <t>ООО "УК СОДРУЖЕСТВО"</t>
  </si>
  <si>
    <t>ООО "ПЕРСПЕКТИВА"</t>
  </si>
  <si>
    <t>ТСН "СОГЛАСИЕ 108"</t>
  </si>
  <si>
    <t>ООО "ЭКСПЕРТ"</t>
  </si>
  <si>
    <t>ООО "Жилремстрой"</t>
  </si>
  <si>
    <t>ООО "УК"Меленковского района"</t>
  </si>
  <si>
    <t>ООО "ЖКХ"УЮТ"</t>
  </si>
  <si>
    <t>ООО "ЖЭК №4"</t>
  </si>
  <si>
    <t>Владимир г, Горького ул, 76</t>
  </si>
  <si>
    <t>МКП г. Владимир "ЖКХ"</t>
  </si>
  <si>
    <t>Владимир г, Кирова ул, 1А</t>
  </si>
  <si>
    <t>Владимир г, Чапаева ул, 6</t>
  </si>
  <si>
    <t>Владимир г, Разина ул, 33</t>
  </si>
  <si>
    <t>ООО  «УК ЛЮКС»</t>
  </si>
  <si>
    <t xml:space="preserve">Итого по город Владимир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</si>
</sst>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[$-419]General"/>
    <numFmt numFmtId="166" formatCode="###\ ###\ ###\ ##0.00"/>
  </numFmts>
  <fonts count="41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4"/>
      <color rgb="FF00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24"/>
      <color theme="1"/>
      <name val="Times New Roman"/>
      <family val="1"/>
      <charset val="204"/>
    </font>
    <font>
      <b/>
      <sz val="46"/>
      <color theme="1"/>
      <name val="Times New Roman"/>
      <family val="1"/>
      <charset val="204"/>
    </font>
    <font>
      <sz val="60"/>
      <color theme="1"/>
      <name val="Times New Roman"/>
      <family val="1"/>
      <charset val="204"/>
    </font>
    <font>
      <b/>
      <sz val="72"/>
      <color theme="1"/>
      <name val="Times New Roman"/>
      <family val="1"/>
      <charset val="204"/>
    </font>
    <font>
      <sz val="48"/>
      <color theme="1"/>
      <name val="Times New Roman"/>
      <family val="1"/>
      <charset val="204"/>
    </font>
    <font>
      <b/>
      <sz val="48"/>
      <color theme="1"/>
      <name val="Times New Roman"/>
      <family val="1"/>
      <charset val="204"/>
    </font>
    <font>
      <sz val="48"/>
      <color rgb="FF000000"/>
      <name val="Times New Roman"/>
      <family val="1"/>
      <charset val="204"/>
    </font>
    <font>
      <sz val="36"/>
      <color theme="1"/>
      <name val="Times New Roman"/>
      <family val="1"/>
      <charset val="204"/>
    </font>
    <font>
      <sz val="72"/>
      <color theme="1"/>
      <name val="Times New Roman"/>
      <family val="1"/>
      <charset val="204"/>
    </font>
    <font>
      <sz val="28"/>
      <color theme="1"/>
      <name val="Times New Roman"/>
      <family val="1"/>
    </font>
    <font>
      <sz val="28"/>
      <color rgb="FF000000"/>
      <name val="Times New Roman"/>
      <family val="1"/>
    </font>
    <font>
      <b/>
      <sz val="28"/>
      <color theme="1"/>
      <name val="Times New Roman"/>
      <family val="1"/>
    </font>
    <font>
      <sz val="48"/>
      <name val="Times New Roman"/>
      <family val="1"/>
      <charset val="204"/>
    </font>
    <font>
      <sz val="22"/>
      <name val="Times New Roman"/>
      <family val="1"/>
    </font>
    <font>
      <sz val="22"/>
      <color rgb="FF000000"/>
      <name val="Times New Roman"/>
      <family val="1"/>
    </font>
    <font>
      <sz val="22"/>
      <color theme="1"/>
      <name val="Times New Roman"/>
      <family val="1"/>
    </font>
    <font>
      <sz val="28"/>
      <color theme="1"/>
      <name val="Calibri"/>
      <family val="2"/>
      <scheme val="minor"/>
    </font>
    <font>
      <sz val="28"/>
      <color theme="1"/>
      <name val="Times New Roman"/>
      <family val="1"/>
      <charset val="204"/>
    </font>
    <font>
      <sz val="4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sz val="2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0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165" fontId="11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11" fillId="0" borderId="0"/>
    <xf numFmtId="0" fontId="4" fillId="0" borderId="0"/>
    <xf numFmtId="0" fontId="4" fillId="0" borderId="0"/>
    <xf numFmtId="164" fontId="5" fillId="0" borderId="0" applyFont="0" applyFill="0" applyBorder="0" applyAlignment="0" applyProtection="0"/>
    <xf numFmtId="0" fontId="4" fillId="0" borderId="0"/>
    <xf numFmtId="0" fontId="10" fillId="0" borderId="0"/>
    <xf numFmtId="0" fontId="10" fillId="0" borderId="0"/>
    <xf numFmtId="0" fontId="4" fillId="0" borderId="0"/>
  </cellStyleXfs>
  <cellXfs count="241">
    <xf numFmtId="0" fontId="0" fillId="0" borderId="0" xfId="0"/>
    <xf numFmtId="0" fontId="1" fillId="0" borderId="0" xfId="23" applyFont="1" applyAlignment="1">
      <alignment wrapText="1"/>
    </xf>
    <xf numFmtId="0" fontId="1" fillId="0" borderId="0" xfId="23" applyFont="1" applyAlignment="1">
      <alignment horizontal="right"/>
    </xf>
    <xf numFmtId="0" fontId="17" fillId="0" borderId="1" xfId="0" applyFont="1" applyFill="1" applyBorder="1"/>
    <xf numFmtId="0" fontId="17" fillId="0" borderId="1" xfId="0" applyFont="1" applyFill="1" applyBorder="1" applyAlignment="1">
      <alignment horizontal="left"/>
    </xf>
    <xf numFmtId="0" fontId="17" fillId="0" borderId="1" xfId="0" applyFont="1" applyFill="1" applyBorder="1" applyAlignment="1">
      <alignment horizontal="center"/>
    </xf>
    <xf numFmtId="3" fontId="1" fillId="0" borderId="3" xfId="0" applyNumberFormat="1" applyFont="1" applyFill="1" applyBorder="1"/>
    <xf numFmtId="0" fontId="1" fillId="0" borderId="0" xfId="0" applyFont="1" applyFill="1" applyAlignment="1">
      <alignment horizontal="right" vertical="center" wrapText="1"/>
    </xf>
    <xf numFmtId="0" fontId="0" fillId="0" borderId="0" xfId="0" applyFill="1"/>
    <xf numFmtId="0" fontId="3" fillId="0" borderId="0" xfId="0" applyFont="1" applyFill="1" applyAlignment="1">
      <alignment horizontal="right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17" fillId="0" borderId="1" xfId="9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right"/>
    </xf>
    <xf numFmtId="3" fontId="14" fillId="0" borderId="1" xfId="0" applyNumberFormat="1" applyFont="1" applyFill="1" applyBorder="1" applyAlignment="1">
      <alignment horizontal="right"/>
    </xf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vertical="center"/>
    </xf>
    <xf numFmtId="3" fontId="14" fillId="0" borderId="1" xfId="0" applyNumberFormat="1" applyFont="1" applyFill="1" applyBorder="1" applyAlignment="1">
      <alignment vertical="center"/>
    </xf>
    <xf numFmtId="0" fontId="18" fillId="0" borderId="1" xfId="0" applyFont="1" applyFill="1" applyBorder="1" applyAlignment="1">
      <alignment horizontal="center"/>
    </xf>
    <xf numFmtId="0" fontId="6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NumberFormat="1" applyFill="1" applyAlignment="1">
      <alignment horizontal="right"/>
    </xf>
    <xf numFmtId="4" fontId="2" fillId="0" borderId="0" xfId="0" applyNumberFormat="1" applyFont="1" applyFill="1"/>
    <xf numFmtId="4" fontId="0" fillId="0" borderId="0" xfId="0" applyNumberFormat="1" applyFill="1"/>
    <xf numFmtId="0" fontId="19" fillId="0" borderId="0" xfId="0" applyFont="1" applyFill="1" applyAlignment="1">
      <alignment horizontal="center"/>
    </xf>
    <xf numFmtId="0" fontId="19" fillId="0" borderId="0" xfId="0" applyFont="1" applyFill="1" applyAlignment="1">
      <alignment wrapText="1"/>
    </xf>
    <xf numFmtId="0" fontId="19" fillId="0" borderId="0" xfId="0" applyFont="1" applyFill="1" applyAlignment="1">
      <alignment horizontal="righ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NumberFormat="1" applyFont="1" applyFill="1"/>
    <xf numFmtId="0" fontId="23" fillId="0" borderId="1" xfId="0" applyFont="1" applyFill="1" applyBorder="1" applyAlignment="1">
      <alignment horizontal="left"/>
    </xf>
    <xf numFmtId="0" fontId="23" fillId="0" borderId="1" xfId="0" applyFont="1" applyFill="1" applyBorder="1" applyAlignment="1">
      <alignment horizontal="center"/>
    </xf>
    <xf numFmtId="0" fontId="25" fillId="0" borderId="1" xfId="0" applyFont="1" applyFill="1" applyBorder="1" applyAlignment="1">
      <alignment horizontal="left" vertical="center" wrapText="1"/>
    </xf>
    <xf numFmtId="0" fontId="26" fillId="0" borderId="1" xfId="0" applyNumberFormat="1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center"/>
    </xf>
    <xf numFmtId="0" fontId="27" fillId="0" borderId="0" xfId="0" applyFont="1" applyFill="1" applyAlignment="1">
      <alignment wrapText="1"/>
    </xf>
    <xf numFmtId="0" fontId="28" fillId="0" borderId="1" xfId="0" applyFont="1" applyFill="1" applyBorder="1"/>
    <xf numFmtId="0" fontId="28" fillId="0" borderId="1" xfId="0" applyFont="1" applyFill="1" applyBorder="1" applyAlignment="1">
      <alignment horizontal="left"/>
    </xf>
    <xf numFmtId="0" fontId="29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wrapText="1"/>
    </xf>
    <xf numFmtId="0" fontId="19" fillId="0" borderId="0" xfId="0" applyNumberFormat="1" applyFont="1" applyFill="1" applyAlignment="1">
      <alignment horizontal="right"/>
    </xf>
    <xf numFmtId="0" fontId="27" fillId="0" borderId="0" xfId="0" applyNumberFormat="1" applyFont="1" applyFill="1" applyAlignment="1">
      <alignment horizontal="right"/>
    </xf>
    <xf numFmtId="4" fontId="23" fillId="0" borderId="1" xfId="0" applyNumberFormat="1" applyFont="1" applyFill="1" applyBorder="1" applyAlignment="1">
      <alignment horizontal="right" wrapText="1"/>
    </xf>
    <xf numFmtId="4" fontId="23" fillId="0" borderId="1" xfId="0" applyNumberFormat="1" applyFont="1" applyFill="1" applyBorder="1" applyAlignment="1">
      <alignment horizontal="right"/>
    </xf>
    <xf numFmtId="4" fontId="31" fillId="0" borderId="1" xfId="0" applyNumberFormat="1" applyFont="1" applyFill="1" applyBorder="1" applyAlignment="1">
      <alignment horizontal="right" wrapText="1"/>
    </xf>
    <xf numFmtId="0" fontId="23" fillId="0" borderId="1" xfId="0" applyNumberFormat="1" applyFont="1" applyFill="1" applyBorder="1" applyAlignment="1">
      <alignment horizontal="right"/>
    </xf>
    <xf numFmtId="1" fontId="23" fillId="0" borderId="1" xfId="0" applyNumberFormat="1" applyFont="1" applyFill="1" applyBorder="1" applyAlignment="1">
      <alignment horizontal="center"/>
    </xf>
    <xf numFmtId="1" fontId="23" fillId="0" borderId="5" xfId="0" applyNumberFormat="1" applyFont="1" applyFill="1" applyBorder="1" applyAlignment="1">
      <alignment horizontal="center"/>
    </xf>
    <xf numFmtId="4" fontId="25" fillId="0" borderId="1" xfId="10" applyNumberFormat="1" applyFont="1" applyFill="1" applyBorder="1" applyAlignment="1">
      <alignment horizontal="right" wrapText="1"/>
    </xf>
    <xf numFmtId="4" fontId="25" fillId="0" borderId="1" xfId="22" applyNumberFormat="1" applyFont="1" applyFill="1" applyBorder="1" applyAlignment="1">
      <alignment horizontal="right"/>
    </xf>
    <xf numFmtId="4" fontId="25" fillId="0" borderId="1" xfId="10" applyNumberFormat="1" applyFont="1" applyFill="1" applyBorder="1" applyAlignment="1">
      <alignment horizontal="right"/>
    </xf>
    <xf numFmtId="0" fontId="31" fillId="0" borderId="1" xfId="0" applyNumberFormat="1" applyFont="1" applyFill="1" applyBorder="1" applyAlignment="1">
      <alignment horizontal="right" wrapText="1"/>
    </xf>
    <xf numFmtId="0" fontId="25" fillId="0" borderId="1" xfId="10" applyNumberFormat="1" applyFont="1" applyFill="1" applyBorder="1" applyAlignment="1">
      <alignment horizontal="right"/>
    </xf>
    <xf numFmtId="4" fontId="25" fillId="0" borderId="1" xfId="0" applyNumberFormat="1" applyFont="1" applyFill="1" applyBorder="1" applyAlignment="1">
      <alignment horizontal="right"/>
    </xf>
    <xf numFmtId="0" fontId="23" fillId="0" borderId="1" xfId="0" applyNumberFormat="1" applyFont="1" applyFill="1" applyBorder="1" applyAlignment="1">
      <alignment horizontal="right" vertical="center" readingOrder="1"/>
    </xf>
    <xf numFmtId="4" fontId="23" fillId="0" borderId="1" xfId="0" applyNumberFormat="1" applyFont="1" applyFill="1" applyBorder="1" applyAlignment="1">
      <alignment horizontal="right" vertical="center" readingOrder="1"/>
    </xf>
    <xf numFmtId="0" fontId="2" fillId="0" borderId="0" xfId="0" applyFont="1" applyFill="1" applyAlignment="1">
      <alignment wrapText="1"/>
    </xf>
    <xf numFmtId="3" fontId="2" fillId="0" borderId="0" xfId="0" applyNumberFormat="1" applyFont="1" applyFill="1" applyAlignment="1">
      <alignment horizontal="center"/>
    </xf>
    <xf numFmtId="0" fontId="1" fillId="0" borderId="1" xfId="23" applyFont="1" applyBorder="1" applyAlignment="1">
      <alignment horizontal="center" vertical="center" wrapText="1"/>
    </xf>
    <xf numFmtId="4" fontId="1" fillId="0" borderId="1" xfId="0" applyNumberFormat="1" applyFont="1" applyBorder="1"/>
    <xf numFmtId="0" fontId="32" fillId="0" borderId="1" xfId="0" applyFont="1" applyFill="1" applyBorder="1" applyAlignment="1">
      <alignment horizontal="center"/>
    </xf>
    <xf numFmtId="4" fontId="33" fillId="0" borderId="1" xfId="0" applyNumberFormat="1" applyFont="1" applyFill="1" applyBorder="1" applyAlignment="1">
      <alignment horizontal="right"/>
    </xf>
    <xf numFmtId="3" fontId="33" fillId="0" borderId="1" xfId="0" applyNumberFormat="1" applyFont="1" applyFill="1" applyBorder="1" applyAlignment="1">
      <alignment horizontal="right"/>
    </xf>
    <xf numFmtId="0" fontId="32" fillId="0" borderId="1" xfId="0" applyFont="1" applyFill="1" applyBorder="1" applyAlignment="1">
      <alignment horizontal="center" wrapText="1"/>
    </xf>
    <xf numFmtId="4" fontId="34" fillId="0" borderId="1" xfId="0" applyNumberFormat="1" applyFont="1" applyFill="1" applyBorder="1"/>
    <xf numFmtId="0" fontId="32" fillId="0" borderId="1" xfId="0" applyFont="1" applyFill="1" applyBorder="1" applyAlignment="1">
      <alignment horizontal="center" vertical="center" wrapText="1"/>
    </xf>
    <xf numFmtId="0" fontId="32" fillId="0" borderId="1" xfId="12" applyFont="1" applyFill="1" applyBorder="1" applyAlignment="1">
      <alignment horizontal="center" wrapText="1"/>
    </xf>
    <xf numFmtId="4" fontId="34" fillId="0" borderId="1" xfId="0" applyNumberFormat="1" applyFont="1" applyFill="1" applyBorder="1" applyAlignment="1">
      <alignment horizontal="right"/>
    </xf>
    <xf numFmtId="0" fontId="35" fillId="0" borderId="0" xfId="0" applyFont="1" applyFill="1" applyAlignment="1">
      <alignment wrapText="1"/>
    </xf>
    <xf numFmtId="0" fontId="36" fillId="0" borderId="1" xfId="9" applyNumberFormat="1" applyFont="1" applyFill="1" applyBorder="1" applyAlignment="1">
      <alignment horizontal="center" vertical="center"/>
    </xf>
    <xf numFmtId="4" fontId="36" fillId="0" borderId="1" xfId="9" applyNumberFormat="1" applyFont="1" applyFill="1" applyBorder="1" applyAlignment="1">
      <alignment horizontal="center" vertical="center"/>
    </xf>
    <xf numFmtId="4" fontId="26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wrapText="1"/>
    </xf>
    <xf numFmtId="0" fontId="15" fillId="0" borderId="0" xfId="0" applyFont="1" applyAlignment="1">
      <alignment horizontal="right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39" fillId="0" borderId="1" xfId="0" applyFont="1" applyBorder="1" applyAlignment="1">
      <alignment horizontal="center" wrapText="1"/>
    </xf>
    <xf numFmtId="166" fontId="15" fillId="0" borderId="1" xfId="0" applyNumberFormat="1" applyFont="1" applyBorder="1" applyAlignment="1">
      <alignment horizontal="center" wrapText="1"/>
    </xf>
    <xf numFmtId="1" fontId="15" fillId="0" borderId="1" xfId="0" applyNumberFormat="1" applyFont="1" applyBorder="1" applyAlignment="1">
      <alignment horizontal="center" wrapText="1"/>
    </xf>
    <xf numFmtId="0" fontId="15" fillId="0" borderId="1" xfId="0" applyFont="1" applyBorder="1" applyAlignment="1">
      <alignment horizontal="left"/>
    </xf>
    <xf numFmtId="166" fontId="15" fillId="0" borderId="1" xfId="0" applyNumberFormat="1" applyFont="1" applyBorder="1" applyAlignment="1">
      <alignment horizontal="center"/>
    </xf>
    <xf numFmtId="4" fontId="15" fillId="0" borderId="1" xfId="0" applyNumberFormat="1" applyFont="1" applyBorder="1" applyAlignment="1">
      <alignment horizontal="center"/>
    </xf>
    <xf numFmtId="0" fontId="36" fillId="0" borderId="0" xfId="19" applyFont="1" applyFill="1" applyAlignment="1">
      <alignment wrapText="1"/>
    </xf>
    <xf numFmtId="0" fontId="36" fillId="0" borderId="0" xfId="19" applyFont="1" applyFill="1" applyAlignment="1">
      <alignment horizontal="center" wrapText="1"/>
    </xf>
    <xf numFmtId="0" fontId="36" fillId="0" borderId="0" xfId="19" applyFont="1" applyFill="1" applyAlignment="1">
      <alignment horizontal="right" wrapText="1"/>
    </xf>
    <xf numFmtId="0" fontId="36" fillId="0" borderId="0" xfId="19" applyFont="1" applyFill="1" applyAlignment="1">
      <alignment vertical="center" wrapText="1"/>
    </xf>
    <xf numFmtId="0" fontId="36" fillId="0" borderId="1" xfId="29" applyFont="1" applyFill="1" applyBorder="1" applyAlignment="1">
      <alignment horizontal="center" vertical="center"/>
    </xf>
    <xf numFmtId="1" fontId="36" fillId="0" borderId="1" xfId="29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/>
    </xf>
    <xf numFmtId="4" fontId="36" fillId="0" borderId="1" xfId="0" applyNumberFormat="1" applyFont="1" applyFill="1" applyBorder="1"/>
    <xf numFmtId="4" fontId="36" fillId="0" borderId="1" xfId="0" applyNumberFormat="1" applyFont="1" applyFill="1" applyBorder="1" applyAlignment="1">
      <alignment horizontal="right"/>
    </xf>
    <xf numFmtId="0" fontId="31" fillId="0" borderId="1" xfId="28" applyFont="1" applyFill="1" applyBorder="1" applyAlignment="1">
      <alignment horizontal="left" vertical="center"/>
    </xf>
    <xf numFmtId="0" fontId="21" fillId="0" borderId="0" xfId="0" applyFont="1" applyFill="1" applyAlignment="1">
      <alignment horizontal="left" vertical="center"/>
    </xf>
    <xf numFmtId="0" fontId="26" fillId="0" borderId="11" xfId="0" applyFont="1" applyFill="1" applyBorder="1" applyAlignment="1">
      <alignment horizontal="center" vertical="center" textRotation="90" wrapText="1"/>
    </xf>
    <xf numFmtId="0" fontId="26" fillId="0" borderId="1" xfId="0" applyNumberFormat="1" applyFont="1" applyFill="1" applyBorder="1" applyAlignment="1">
      <alignment horizontal="center" wrapText="1"/>
    </xf>
    <xf numFmtId="0" fontId="37" fillId="0" borderId="0" xfId="0" applyFont="1" applyFill="1"/>
    <xf numFmtId="0" fontId="0" fillId="0" borderId="0" xfId="0" applyNumberFormat="1" applyFill="1"/>
    <xf numFmtId="4" fontId="37" fillId="0" borderId="0" xfId="0" applyNumberFormat="1" applyFont="1" applyFill="1"/>
    <xf numFmtId="0" fontId="31" fillId="0" borderId="1" xfId="28" applyFont="1" applyBorder="1" applyAlignment="1">
      <alignment horizontal="center"/>
    </xf>
    <xf numFmtId="0" fontId="31" fillId="0" borderId="1" xfId="28" applyFont="1" applyBorder="1" applyAlignment="1">
      <alignment horizontal="left"/>
    </xf>
    <xf numFmtId="0" fontId="31" fillId="0" borderId="1" xfId="28" applyFont="1" applyFill="1" applyBorder="1" applyAlignment="1">
      <alignment horizontal="center"/>
    </xf>
    <xf numFmtId="0" fontId="36" fillId="0" borderId="1" xfId="0" applyNumberFormat="1" applyFont="1" applyFill="1" applyBorder="1" applyAlignment="1">
      <alignment horizontal="center"/>
    </xf>
    <xf numFmtId="3" fontId="36" fillId="0" borderId="1" xfId="0" applyNumberFormat="1" applyFont="1" applyFill="1" applyBorder="1"/>
    <xf numFmtId="3" fontId="15" fillId="0" borderId="1" xfId="0" applyNumberFormat="1" applyFont="1" applyBorder="1" applyAlignment="1">
      <alignment horizontal="center" wrapText="1"/>
    </xf>
    <xf numFmtId="1" fontId="21" fillId="0" borderId="0" xfId="0" applyNumberFormat="1" applyFont="1" applyFill="1" applyAlignment="1">
      <alignment horizontal="center" vertical="center"/>
    </xf>
    <xf numFmtId="0" fontId="27" fillId="0" borderId="0" xfId="0" applyFont="1" applyFill="1" applyAlignment="1">
      <alignment horizontal="right"/>
    </xf>
    <xf numFmtId="0" fontId="26" fillId="0" borderId="1" xfId="0" applyFont="1" applyFill="1" applyBorder="1" applyAlignment="1">
      <alignment horizontal="center" vertical="center" wrapText="1"/>
    </xf>
    <xf numFmtId="2" fontId="26" fillId="0" borderId="1" xfId="0" applyNumberFormat="1" applyFont="1" applyFill="1" applyBorder="1" applyAlignment="1">
      <alignment horizontal="center" vertical="center" wrapText="1"/>
    </xf>
    <xf numFmtId="4" fontId="26" fillId="0" borderId="1" xfId="0" applyNumberFormat="1" applyFont="1" applyFill="1" applyBorder="1" applyAlignment="1">
      <alignment horizontal="center" vertical="center" wrapText="1"/>
    </xf>
    <xf numFmtId="0" fontId="36" fillId="0" borderId="1" xfId="9" applyFont="1" applyFill="1" applyBorder="1" applyAlignment="1">
      <alignment horizontal="center" vertical="center" wrapText="1"/>
    </xf>
    <xf numFmtId="0" fontId="36" fillId="0" borderId="1" xfId="9" applyFont="1" applyFill="1" applyBorder="1" applyAlignment="1">
      <alignment horizontal="center" vertical="center"/>
    </xf>
    <xf numFmtId="0" fontId="23" fillId="0" borderId="1" xfId="0" applyFont="1" applyFill="1" applyBorder="1"/>
    <xf numFmtId="0" fontId="23" fillId="0" borderId="1" xfId="0" applyNumberFormat="1" applyFont="1" applyFill="1" applyBorder="1" applyAlignment="1">
      <alignment horizontal="right" wrapText="1"/>
    </xf>
    <xf numFmtId="0" fontId="23" fillId="0" borderId="1" xfId="0" applyFont="1" applyFill="1" applyBorder="1" applyAlignment="1">
      <alignment horizontal="center" wrapText="1"/>
    </xf>
    <xf numFmtId="0" fontId="23" fillId="0" borderId="5" xfId="0" applyFont="1" applyFill="1" applyBorder="1" applyAlignment="1">
      <alignment horizontal="center" wrapText="1"/>
    </xf>
    <xf numFmtId="4" fontId="23" fillId="0" borderId="1" xfId="0" applyNumberFormat="1" applyFont="1" applyFill="1" applyBorder="1" applyAlignment="1"/>
    <xf numFmtId="0" fontId="23" fillId="0" borderId="1" xfId="0" applyNumberFormat="1" applyFont="1" applyFill="1" applyBorder="1" applyAlignment="1"/>
    <xf numFmtId="0" fontId="24" fillId="0" borderId="1" xfId="0" applyFont="1" applyFill="1" applyBorder="1" applyAlignment="1">
      <alignment horizontal="center"/>
    </xf>
    <xf numFmtId="4" fontId="23" fillId="0" borderId="1" xfId="0" applyNumberFormat="1" applyFont="1" applyFill="1" applyBorder="1" applyAlignment="1">
      <alignment horizontal="center"/>
    </xf>
    <xf numFmtId="4" fontId="23" fillId="0" borderId="5" xfId="0" applyNumberFormat="1" applyFont="1" applyFill="1" applyBorder="1" applyAlignment="1">
      <alignment horizontal="center"/>
    </xf>
    <xf numFmtId="0" fontId="24" fillId="0" borderId="1" xfId="0" applyFont="1" applyFill="1" applyBorder="1" applyAlignment="1">
      <alignment horizontal="left"/>
    </xf>
    <xf numFmtId="0" fontId="24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8" fillId="0" borderId="1" xfId="9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/>
    </xf>
    <xf numFmtId="0" fontId="40" fillId="0" borderId="1" xfId="28" applyFont="1" applyFill="1" applyBorder="1" applyAlignment="1">
      <alignment horizontal="center"/>
    </xf>
    <xf numFmtId="0" fontId="30" fillId="0" borderId="1" xfId="0" applyFont="1" applyFill="1" applyBorder="1" applyAlignment="1">
      <alignment horizontal="left"/>
    </xf>
    <xf numFmtId="0" fontId="30" fillId="0" borderId="1" xfId="0" applyFont="1" applyFill="1" applyBorder="1" applyAlignment="1">
      <alignment horizontal="center" vertical="center" wrapText="1"/>
    </xf>
    <xf numFmtId="10" fontId="23" fillId="0" borderId="1" xfId="0" applyNumberFormat="1" applyFont="1" applyFill="1" applyBorder="1" applyAlignment="1">
      <alignment horizontal="center"/>
    </xf>
    <xf numFmtId="0" fontId="31" fillId="0" borderId="1" xfId="28" applyFont="1" applyFill="1" applyBorder="1" applyAlignment="1">
      <alignment horizontal="left"/>
    </xf>
    <xf numFmtId="4" fontId="23" fillId="0" borderId="0" xfId="0" applyNumberFormat="1" applyFont="1" applyFill="1"/>
    <xf numFmtId="1" fontId="21" fillId="0" borderId="0" xfId="0" applyNumberFormat="1" applyFont="1" applyFill="1" applyAlignment="1">
      <alignment horizontal="center" vertical="center"/>
    </xf>
    <xf numFmtId="0" fontId="27" fillId="0" borderId="0" xfId="0" applyFont="1" applyFill="1" applyAlignment="1">
      <alignment horizontal="right"/>
    </xf>
    <xf numFmtId="0" fontId="27" fillId="0" borderId="0" xfId="0" applyFont="1" applyFill="1" applyAlignment="1">
      <alignment horizontal="right" vertical="center" wrapText="1"/>
    </xf>
    <xf numFmtId="0" fontId="22" fillId="0" borderId="0" xfId="0" applyFont="1" applyFill="1" applyAlignment="1">
      <alignment horizontal="center" wrapText="1"/>
    </xf>
    <xf numFmtId="0" fontId="22" fillId="0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horizontal="left" vertical="center" wrapText="1"/>
    </xf>
    <xf numFmtId="2" fontId="26" fillId="0" borderId="1" xfId="0" applyNumberFormat="1" applyFont="1" applyFill="1" applyBorder="1" applyAlignment="1">
      <alignment horizontal="center" vertical="center" textRotation="90" wrapText="1"/>
    </xf>
    <xf numFmtId="0" fontId="26" fillId="0" borderId="1" xfId="0" applyFont="1" applyFill="1" applyBorder="1" applyAlignment="1">
      <alignment horizontal="center" vertical="center" textRotation="90" wrapText="1"/>
    </xf>
    <xf numFmtId="0" fontId="26" fillId="0" borderId="1" xfId="0" applyFont="1" applyFill="1" applyBorder="1" applyAlignment="1">
      <alignment horizontal="center" vertical="center" wrapText="1"/>
    </xf>
    <xf numFmtId="2" fontId="26" fillId="0" borderId="1" xfId="0" applyNumberFormat="1" applyFont="1" applyFill="1" applyBorder="1" applyAlignment="1">
      <alignment horizontal="center" vertical="center" wrapText="1"/>
    </xf>
    <xf numFmtId="4" fontId="26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wrapText="1"/>
    </xf>
    <xf numFmtId="4" fontId="26" fillId="0" borderId="1" xfId="0" applyNumberFormat="1" applyFont="1" applyFill="1" applyBorder="1" applyAlignment="1">
      <alignment horizontal="center" vertical="center" textRotation="90" wrapText="1"/>
    </xf>
    <xf numFmtId="4" fontId="36" fillId="0" borderId="1" xfId="9" applyNumberFormat="1" applyFont="1" applyFill="1" applyBorder="1" applyAlignment="1">
      <alignment horizontal="center" vertical="center" textRotation="90" wrapText="1"/>
    </xf>
    <xf numFmtId="4" fontId="36" fillId="0" borderId="1" xfId="9" applyNumberFormat="1" applyFont="1" applyFill="1" applyBorder="1" applyAlignment="1">
      <alignment horizontal="center" vertical="center" wrapText="1"/>
    </xf>
    <xf numFmtId="0" fontId="36" fillId="0" borderId="1" xfId="9" applyFont="1" applyFill="1" applyBorder="1" applyAlignment="1">
      <alignment horizontal="center" vertical="center" textRotation="90" wrapText="1"/>
    </xf>
    <xf numFmtId="0" fontId="36" fillId="0" borderId="1" xfId="9" applyFont="1" applyFill="1" applyBorder="1" applyAlignment="1">
      <alignment horizontal="center" vertical="center" wrapText="1"/>
    </xf>
    <xf numFmtId="0" fontId="36" fillId="0" borderId="1" xfId="9" applyFont="1" applyFill="1" applyBorder="1" applyAlignment="1">
      <alignment horizontal="center" vertical="center"/>
    </xf>
    <xf numFmtId="0" fontId="36" fillId="0" borderId="1" xfId="9" applyFont="1" applyFill="1" applyBorder="1" applyAlignment="1">
      <alignment horizontal="left" textRotation="90" wrapText="1"/>
    </xf>
    <xf numFmtId="0" fontId="20" fillId="0" borderId="0" xfId="0" applyFont="1" applyFill="1" applyAlignment="1">
      <alignment horizontal="center" vertical="center" wrapText="1"/>
    </xf>
    <xf numFmtId="0" fontId="20" fillId="0" borderId="0" xfId="0" applyNumberFormat="1" applyFont="1" applyFill="1" applyAlignment="1">
      <alignment horizontal="center" vertical="center" wrapText="1"/>
    </xf>
    <xf numFmtId="0" fontId="36" fillId="0" borderId="0" xfId="0" applyFont="1" applyFill="1" applyAlignment="1">
      <alignment horizontal="right"/>
    </xf>
    <xf numFmtId="0" fontId="36" fillId="0" borderId="0" xfId="0" applyFont="1" applyFill="1" applyAlignment="1">
      <alignment horizontal="right" vertical="center" wrapText="1"/>
    </xf>
    <xf numFmtId="0" fontId="36" fillId="0" borderId="2" xfId="9" applyNumberFormat="1" applyFont="1" applyFill="1" applyBorder="1" applyAlignment="1">
      <alignment horizontal="center" vertical="center" textRotation="90" wrapText="1"/>
    </xf>
    <xf numFmtId="0" fontId="36" fillId="0" borderId="3" xfId="9" applyNumberFormat="1" applyFont="1" applyFill="1" applyBorder="1" applyAlignment="1">
      <alignment horizontal="center" vertical="center" wrapText="1"/>
    </xf>
    <xf numFmtId="0" fontId="36" fillId="0" borderId="4" xfId="9" applyNumberFormat="1" applyFont="1" applyFill="1" applyBorder="1" applyAlignment="1">
      <alignment horizontal="center" vertical="center" wrapText="1"/>
    </xf>
    <xf numFmtId="0" fontId="1" fillId="0" borderId="6" xfId="23" applyFont="1" applyBorder="1" applyAlignment="1">
      <alignment wrapText="1"/>
    </xf>
    <xf numFmtId="0" fontId="1" fillId="0" borderId="5" xfId="23" applyFont="1" applyBorder="1" applyAlignment="1">
      <alignment wrapText="1"/>
    </xf>
    <xf numFmtId="0" fontId="1" fillId="0" borderId="6" xfId="23" applyFont="1" applyBorder="1" applyAlignment="1">
      <alignment horizontal="center" vertical="center" wrapText="1"/>
    </xf>
    <xf numFmtId="0" fontId="1" fillId="0" borderId="7" xfId="23" applyFont="1" applyBorder="1" applyAlignment="1">
      <alignment horizontal="center" vertical="center" wrapText="1"/>
    </xf>
    <xf numFmtId="0" fontId="1" fillId="0" borderId="5" xfId="23" applyFont="1" applyBorder="1" applyAlignment="1">
      <alignment horizontal="center" vertical="center" wrapText="1"/>
    </xf>
    <xf numFmtId="0" fontId="9" fillId="0" borderId="0" xfId="23" applyFont="1" applyAlignment="1">
      <alignment horizontal="center" vertical="center" wrapText="1"/>
    </xf>
    <xf numFmtId="0" fontId="7" fillId="0" borderId="0" xfId="0" applyFont="1" applyFill="1" applyAlignment="1">
      <alignment horizontal="right" vertical="center" wrapText="1"/>
    </xf>
    <xf numFmtId="0" fontId="15" fillId="0" borderId="0" xfId="0" applyFont="1" applyFill="1" applyAlignment="1">
      <alignment horizontal="right" vertical="top" wrapText="1"/>
    </xf>
    <xf numFmtId="0" fontId="16" fillId="0" borderId="0" xfId="0" applyFont="1" applyFill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2" fontId="26" fillId="0" borderId="2" xfId="19" applyNumberFormat="1" applyFont="1" applyFill="1" applyBorder="1" applyAlignment="1">
      <alignment horizontal="center" vertical="center" textRotation="90" wrapText="1"/>
    </xf>
    <xf numFmtId="2" fontId="26" fillId="0" borderId="4" xfId="19" applyNumberFormat="1" applyFont="1" applyFill="1" applyBorder="1" applyAlignment="1">
      <alignment horizontal="center" vertical="center" textRotation="90" wrapText="1"/>
    </xf>
    <xf numFmtId="2" fontId="26" fillId="0" borderId="2" xfId="0" applyNumberFormat="1" applyFont="1" applyFill="1" applyBorder="1" applyAlignment="1">
      <alignment horizontal="center" vertical="center" textRotation="90" wrapText="1"/>
    </xf>
    <xf numFmtId="2" fontId="26" fillId="0" borderId="4" xfId="0" applyNumberFormat="1" applyFont="1" applyFill="1" applyBorder="1" applyAlignment="1">
      <alignment horizontal="center" vertical="center" textRotation="90" wrapText="1"/>
    </xf>
    <xf numFmtId="0" fontId="22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 vertical="top" wrapText="1"/>
    </xf>
    <xf numFmtId="0" fontId="21" fillId="0" borderId="0" xfId="0" applyFont="1" applyFill="1" applyAlignment="1">
      <alignment horizontal="left" wrapText="1"/>
    </xf>
    <xf numFmtId="0" fontId="21" fillId="0" borderId="8" xfId="0" applyFont="1" applyFill="1" applyBorder="1" applyAlignment="1">
      <alignment horizontal="left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4" fontId="26" fillId="0" borderId="2" xfId="0" applyNumberFormat="1" applyFont="1" applyFill="1" applyBorder="1" applyAlignment="1">
      <alignment horizontal="center" vertical="center" wrapText="1"/>
    </xf>
    <xf numFmtId="4" fontId="26" fillId="0" borderId="3" xfId="0" applyNumberFormat="1" applyFont="1" applyFill="1" applyBorder="1" applyAlignment="1">
      <alignment horizontal="center" vertical="center" wrapText="1"/>
    </xf>
    <xf numFmtId="4" fontId="26" fillId="0" borderId="4" xfId="0" applyNumberFormat="1" applyFont="1" applyFill="1" applyBorder="1" applyAlignment="1">
      <alignment horizontal="center" vertical="center" wrapText="1"/>
    </xf>
    <xf numFmtId="2" fontId="26" fillId="0" borderId="1" xfId="19" applyNumberFormat="1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textRotation="90" wrapText="1"/>
    </xf>
    <xf numFmtId="0" fontId="26" fillId="0" borderId="3" xfId="0" applyFont="1" applyFill="1" applyBorder="1" applyAlignment="1">
      <alignment horizontal="center" vertical="center" textRotation="90" wrapText="1"/>
    </xf>
    <xf numFmtId="0" fontId="26" fillId="0" borderId="4" xfId="0" applyFont="1" applyFill="1" applyBorder="1" applyAlignment="1">
      <alignment horizontal="center" vertical="center" textRotation="90" wrapText="1"/>
    </xf>
    <xf numFmtId="0" fontId="26" fillId="0" borderId="6" xfId="29" applyFont="1" applyFill="1" applyBorder="1" applyAlignment="1">
      <alignment horizontal="center" vertical="center"/>
    </xf>
    <xf numFmtId="0" fontId="26" fillId="0" borderId="7" xfId="29" applyFont="1" applyFill="1" applyBorder="1" applyAlignment="1">
      <alignment horizontal="center" vertical="center"/>
    </xf>
    <xf numFmtId="0" fontId="26" fillId="0" borderId="5" xfId="29" applyFont="1" applyFill="1" applyBorder="1" applyAlignment="1">
      <alignment horizontal="center" vertical="center"/>
    </xf>
    <xf numFmtId="0" fontId="36" fillId="0" borderId="1" xfId="29" applyFont="1" applyFill="1" applyBorder="1" applyAlignment="1">
      <alignment horizontal="center" vertical="center" wrapText="1"/>
    </xf>
    <xf numFmtId="0" fontId="36" fillId="0" borderId="1" xfId="29" applyFont="1" applyFill="1" applyBorder="1" applyAlignment="1">
      <alignment vertical="center" wrapText="1"/>
    </xf>
    <xf numFmtId="0" fontId="36" fillId="0" borderId="2" xfId="29" applyFont="1" applyFill="1" applyBorder="1" applyAlignment="1">
      <alignment horizontal="center" textRotation="90" wrapText="1"/>
    </xf>
    <xf numFmtId="0" fontId="36" fillId="0" borderId="3" xfId="29" applyFont="1" applyFill="1" applyBorder="1" applyAlignment="1">
      <alignment horizontal="center" wrapText="1"/>
    </xf>
    <xf numFmtId="0" fontId="36" fillId="0" borderId="4" xfId="29" applyFont="1" applyFill="1" applyBorder="1" applyAlignment="1">
      <alignment horizontal="center" wrapText="1"/>
    </xf>
    <xf numFmtId="0" fontId="36" fillId="0" borderId="3" xfId="29" applyFont="1" applyFill="1" applyBorder="1" applyAlignment="1">
      <alignment horizontal="center" textRotation="90" wrapText="1"/>
    </xf>
    <xf numFmtId="0" fontId="36" fillId="0" borderId="4" xfId="29" applyFont="1" applyFill="1" applyBorder="1" applyAlignment="1">
      <alignment horizontal="center" textRotation="90" wrapText="1"/>
    </xf>
    <xf numFmtId="0" fontId="36" fillId="0" borderId="2" xfId="29" applyFont="1" applyFill="1" applyBorder="1" applyAlignment="1">
      <alignment horizontal="center" vertical="center" wrapText="1"/>
    </xf>
    <xf numFmtId="0" fontId="36" fillId="0" borderId="3" xfId="29" applyFont="1" applyFill="1" applyBorder="1" applyAlignment="1">
      <alignment horizontal="center" vertical="center" wrapText="1"/>
    </xf>
    <xf numFmtId="0" fontId="36" fillId="0" borderId="4" xfId="29" applyFont="1" applyFill="1" applyBorder="1" applyAlignment="1">
      <alignment horizontal="center" vertical="center" wrapText="1"/>
    </xf>
    <xf numFmtId="0" fontId="36" fillId="0" borderId="1" xfId="29" applyFont="1" applyFill="1" applyBorder="1" applyAlignment="1">
      <alignment horizontal="center" textRotation="90" wrapText="1"/>
    </xf>
    <xf numFmtId="0" fontId="36" fillId="0" borderId="1" xfId="29" applyFont="1" applyFill="1" applyBorder="1" applyAlignment="1">
      <alignment horizontal="center" wrapText="1"/>
    </xf>
    <xf numFmtId="0" fontId="36" fillId="0" borderId="1" xfId="29" applyFont="1" applyFill="1" applyBorder="1" applyAlignment="1">
      <alignment horizontal="center" vertical="center" textRotation="90" wrapText="1"/>
    </xf>
    <xf numFmtId="0" fontId="36" fillId="0" borderId="1" xfId="29" applyFont="1" applyFill="1" applyBorder="1" applyAlignment="1">
      <alignment vertical="center"/>
    </xf>
    <xf numFmtId="0" fontId="36" fillId="0" borderId="2" xfId="29" applyFont="1" applyFill="1" applyBorder="1" applyAlignment="1">
      <alignment horizontal="center" vertical="center" textRotation="90" wrapText="1"/>
    </xf>
    <xf numFmtId="0" fontId="36" fillId="0" borderId="4" xfId="29" applyFont="1" applyFill="1" applyBorder="1" applyAlignment="1">
      <alignment horizontal="center" vertical="center"/>
    </xf>
    <xf numFmtId="0" fontId="36" fillId="0" borderId="4" xfId="29" applyFont="1" applyFill="1" applyBorder="1" applyAlignment="1">
      <alignment vertical="center" wrapText="1"/>
    </xf>
    <xf numFmtId="0" fontId="36" fillId="0" borderId="0" xfId="19" applyFont="1" applyFill="1" applyAlignment="1">
      <alignment horizontal="right" wrapText="1"/>
    </xf>
    <xf numFmtId="0" fontId="36" fillId="0" borderId="0" xfId="19" applyFont="1" applyFill="1" applyAlignment="1">
      <alignment horizontal="right" vertical="center" wrapText="1"/>
    </xf>
    <xf numFmtId="0" fontId="24" fillId="0" borderId="0" xfId="19" applyFont="1" applyFill="1" applyAlignment="1">
      <alignment horizontal="center" vertical="center" wrapText="1"/>
    </xf>
    <xf numFmtId="0" fontId="36" fillId="0" borderId="3" xfId="29" applyFont="1" applyFill="1" applyBorder="1" applyAlignment="1">
      <alignment vertical="center" wrapText="1"/>
    </xf>
    <xf numFmtId="0" fontId="36" fillId="0" borderId="4" xfId="29" applyFont="1" applyFill="1" applyBorder="1" applyAlignment="1">
      <alignment vertical="center"/>
    </xf>
    <xf numFmtId="0" fontId="15" fillId="0" borderId="0" xfId="19" applyFont="1" applyAlignment="1">
      <alignment horizontal="right" wrapText="1"/>
    </xf>
    <xf numFmtId="0" fontId="15" fillId="0" borderId="1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right" vertical="center" wrapText="1"/>
    </xf>
    <xf numFmtId="0" fontId="16" fillId="0" borderId="8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 wrapText="1"/>
    </xf>
  </cellXfs>
  <cellStyles count="30">
    <cellStyle name="Excel Built-in Normal" xfId="10" xr:uid="{00000000-0005-0000-0000-000000000000}"/>
    <cellStyle name="Excel Built-in Normal 1" xfId="22" xr:uid="{00000000-0005-0000-0000-000001000000}"/>
    <cellStyle name="Excel Built-in Normal 2 2" xfId="14" xr:uid="{00000000-0005-0000-0000-000002000000}"/>
    <cellStyle name="Обычный" xfId="0" builtinId="0"/>
    <cellStyle name="Обычный 10" xfId="11" xr:uid="{00000000-0005-0000-0000-000004000000}"/>
    <cellStyle name="Обычный 11" xfId="19" xr:uid="{00000000-0005-0000-0000-000005000000}"/>
    <cellStyle name="Обычный 13" xfId="17" xr:uid="{00000000-0005-0000-0000-000006000000}"/>
    <cellStyle name="Обычный 14" xfId="1" xr:uid="{00000000-0005-0000-0000-000007000000}"/>
    <cellStyle name="Обычный 15" xfId="24" xr:uid="{00000000-0005-0000-0000-000008000000}"/>
    <cellStyle name="Обычный 17" xfId="6" xr:uid="{00000000-0005-0000-0000-000009000000}"/>
    <cellStyle name="Обычный 18" xfId="4" xr:uid="{00000000-0005-0000-0000-00000A000000}"/>
    <cellStyle name="Обычный 19" xfId="5" xr:uid="{00000000-0005-0000-0000-00000B000000}"/>
    <cellStyle name="Обычный 2" xfId="9" xr:uid="{00000000-0005-0000-0000-00000C000000}"/>
    <cellStyle name="Обычный 2 10" xfId="12" xr:uid="{00000000-0005-0000-0000-00000D000000}"/>
    <cellStyle name="Обычный 2 2 2" xfId="16" xr:uid="{00000000-0005-0000-0000-00000E000000}"/>
    <cellStyle name="Обычный 2 3" xfId="26" xr:uid="{00000000-0005-0000-0000-00000F000000}"/>
    <cellStyle name="Обычный 2 8" xfId="29" xr:uid="{7DA205D3-A849-4FA7-B8A8-778FC61E7F42}"/>
    <cellStyle name="Обычный 21" xfId="7" xr:uid="{00000000-0005-0000-0000-000010000000}"/>
    <cellStyle name="Обычный 3" xfId="2" xr:uid="{00000000-0005-0000-0000-000011000000}"/>
    <cellStyle name="Обычный 3 16" xfId="8" xr:uid="{00000000-0005-0000-0000-000012000000}"/>
    <cellStyle name="Обычный 3 2" xfId="27" xr:uid="{00000000-0005-0000-0000-000013000000}"/>
    <cellStyle name="Обычный 3 3" xfId="15" xr:uid="{00000000-0005-0000-0000-000014000000}"/>
    <cellStyle name="Обычный 4" xfId="3" xr:uid="{00000000-0005-0000-0000-000015000000}"/>
    <cellStyle name="Обычный 4 2" xfId="13" xr:uid="{00000000-0005-0000-0000-000016000000}"/>
    <cellStyle name="Обычный 4 2 2 2" xfId="23" xr:uid="{00000000-0005-0000-0000-000017000000}"/>
    <cellStyle name="Обычный 5" xfId="20" xr:uid="{00000000-0005-0000-0000-000018000000}"/>
    <cellStyle name="Обычный 6" xfId="18" xr:uid="{00000000-0005-0000-0000-000019000000}"/>
    <cellStyle name="Обычный 9" xfId="21" xr:uid="{00000000-0005-0000-0000-00001A000000}"/>
    <cellStyle name="Обычный_Лист1" xfId="28" xr:uid="{590C1FA4-A523-4D45-B5A7-234D1BF3D2BF}"/>
    <cellStyle name="Финансовый 2" xfId="25" xr:uid="{00000000-0005-0000-0000-00001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W1022"/>
  <sheetViews>
    <sheetView topLeftCell="B1" zoomScale="20" zoomScaleNormal="20" zoomScaleSheetLayoutView="10" workbookViewId="0">
      <selection activeCell="E12" sqref="E12:J12"/>
    </sheetView>
  </sheetViews>
  <sheetFormatPr defaultColWidth="9.140625" defaultRowHeight="15" x14ac:dyDescent="0.25"/>
  <cols>
    <col min="1" max="1" width="7.28515625" style="30" hidden="1" customWidth="1"/>
    <col min="2" max="2" width="17" style="31" bestFit="1" customWidth="1"/>
    <col min="3" max="3" width="255.7109375" style="32" bestFit="1" customWidth="1"/>
    <col min="4" max="4" width="78" style="30" customWidth="1"/>
    <col min="5" max="6" width="53" style="30" bestFit="1" customWidth="1"/>
    <col min="7" max="7" width="58" style="30" bestFit="1" customWidth="1"/>
    <col min="8" max="8" width="53" style="30" bestFit="1" customWidth="1"/>
    <col min="9" max="9" width="58" style="30" bestFit="1" customWidth="1"/>
    <col min="10" max="10" width="51.5703125" style="30" customWidth="1"/>
    <col min="11" max="11" width="31.5703125" style="33" customWidth="1"/>
    <col min="12" max="12" width="68.7109375" style="30" customWidth="1"/>
    <col min="13" max="13" width="55.85546875" style="30" bestFit="1" customWidth="1"/>
    <col min="14" max="14" width="77.42578125" style="30" customWidth="1"/>
    <col min="15" max="15" width="31.5703125" style="30" customWidth="1"/>
    <col min="16" max="16" width="53.28515625" style="30" bestFit="1" customWidth="1"/>
    <col min="17" max="17" width="51.5703125" style="30" bestFit="1" customWidth="1"/>
    <col min="18" max="18" width="78.7109375" style="30" customWidth="1"/>
    <col min="19" max="19" width="34.42578125" style="30" customWidth="1"/>
    <col min="20" max="20" width="69" style="30" customWidth="1"/>
    <col min="21" max="21" width="53" style="30" bestFit="1" customWidth="1"/>
    <col min="22" max="22" width="58.7109375" style="30" customWidth="1"/>
    <col min="23" max="23" width="85.85546875" style="30" customWidth="1"/>
    <col min="24" max="24" width="56.5703125" style="30" customWidth="1"/>
    <col min="25" max="25" width="38" style="30" customWidth="1"/>
    <col min="26" max="26" width="57.28515625" style="30" customWidth="1"/>
    <col min="27" max="27" width="81.5703125" style="30" customWidth="1"/>
    <col min="28" max="28" width="58.7109375" style="30" customWidth="1"/>
    <col min="29" max="30" width="58" style="30" bestFit="1" customWidth="1"/>
    <col min="31" max="31" width="55.140625" style="30" customWidth="1"/>
    <col min="32" max="32" width="46.5703125" style="31" customWidth="1"/>
    <col min="33" max="33" width="42.28515625" style="31" customWidth="1"/>
    <col min="34" max="34" width="48.7109375" style="31" customWidth="1"/>
    <col min="35" max="48" width="9.140625" style="30" hidden="1" customWidth="1"/>
    <col min="49" max="49" width="68.42578125" style="30" hidden="1" customWidth="1"/>
    <col min="50" max="75" width="9.140625" style="30" hidden="1" customWidth="1"/>
    <col min="76" max="16384" width="9.140625" style="30"/>
  </cols>
  <sheetData>
    <row r="1" spans="2:34" ht="91.5" x14ac:dyDescent="1.25">
      <c r="B1" s="27"/>
      <c r="C1" s="28"/>
      <c r="D1" s="29"/>
      <c r="E1" s="29"/>
      <c r="F1" s="29"/>
      <c r="G1" s="29"/>
      <c r="H1" s="29"/>
      <c r="I1" s="29"/>
      <c r="J1" s="29"/>
      <c r="K1" s="44"/>
      <c r="L1" s="29"/>
      <c r="M1" s="29"/>
      <c r="N1" s="29"/>
      <c r="O1" s="29"/>
      <c r="P1" s="29"/>
      <c r="Q1" s="29"/>
      <c r="R1" s="29"/>
      <c r="S1" s="29"/>
      <c r="T1" s="29"/>
      <c r="U1" s="29"/>
      <c r="V1" s="113"/>
      <c r="W1" s="141" t="s">
        <v>1048</v>
      </c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</row>
    <row r="2" spans="2:34" ht="143.25" customHeight="1" x14ac:dyDescent="0.45">
      <c r="B2" s="27"/>
      <c r="C2" s="28"/>
      <c r="D2" s="29"/>
      <c r="E2" s="29"/>
      <c r="F2" s="29"/>
      <c r="G2" s="29"/>
      <c r="H2" s="29"/>
      <c r="I2" s="29"/>
      <c r="J2" s="29"/>
      <c r="K2" s="44"/>
      <c r="L2" s="29"/>
      <c r="M2" s="29"/>
      <c r="N2" s="29"/>
      <c r="O2" s="29"/>
      <c r="P2" s="29"/>
      <c r="Q2" s="29"/>
      <c r="R2" s="29"/>
      <c r="S2" s="29"/>
      <c r="T2" s="29"/>
      <c r="U2" s="29"/>
      <c r="V2" s="142" t="s">
        <v>1049</v>
      </c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</row>
    <row r="3" spans="2:34" ht="154.5" customHeight="1" x14ac:dyDescent="1.25">
      <c r="B3" s="38"/>
      <c r="C3" s="39"/>
      <c r="D3" s="113"/>
      <c r="E3" s="113"/>
      <c r="F3" s="113"/>
      <c r="G3" s="113"/>
      <c r="H3" s="113"/>
      <c r="I3" s="113"/>
      <c r="J3" s="113"/>
      <c r="K3" s="45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42" t="s">
        <v>1050</v>
      </c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</row>
    <row r="4" spans="2:34" ht="90" x14ac:dyDescent="1.1499999999999999">
      <c r="B4" s="143" t="s">
        <v>1051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</row>
    <row r="5" spans="2:34" ht="90" x14ac:dyDescent="0.25">
      <c r="B5" s="144" t="s">
        <v>1052</v>
      </c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4"/>
    </row>
    <row r="6" spans="2:34" ht="90" x14ac:dyDescent="0.25">
      <c r="B6" s="144" t="s">
        <v>1056</v>
      </c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144"/>
    </row>
    <row r="7" spans="2:34" x14ac:dyDescent="0.25">
      <c r="B7" s="140" t="s">
        <v>1053</v>
      </c>
      <c r="C7" s="145" t="s">
        <v>1104</v>
      </c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5"/>
    </row>
    <row r="8" spans="2:34" ht="117.75" customHeight="1" x14ac:dyDescent="0.25">
      <c r="B8" s="140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45"/>
    </row>
    <row r="9" spans="2:34" ht="117.75" customHeight="1" x14ac:dyDescent="0.25">
      <c r="B9" s="112" t="s">
        <v>1054</v>
      </c>
      <c r="C9" s="145" t="s">
        <v>1055</v>
      </c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45"/>
    </row>
    <row r="11" spans="2:34" ht="90.75" customHeight="1" x14ac:dyDescent="0.25">
      <c r="B11" s="148" t="s">
        <v>6</v>
      </c>
      <c r="C11" s="148" t="s">
        <v>7</v>
      </c>
      <c r="D11" s="150" t="s">
        <v>8</v>
      </c>
      <c r="E11" s="148" t="s">
        <v>1057</v>
      </c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9" t="s">
        <v>9</v>
      </c>
      <c r="V11" s="149"/>
      <c r="W11" s="149"/>
      <c r="X11" s="149"/>
      <c r="Y11" s="149"/>
      <c r="Z11" s="149"/>
      <c r="AA11" s="149"/>
      <c r="AB11" s="149"/>
      <c r="AC11" s="149"/>
      <c r="AD11" s="149"/>
      <c r="AE11" s="149"/>
      <c r="AF11" s="147" t="s">
        <v>10</v>
      </c>
      <c r="AG11" s="147" t="s">
        <v>11</v>
      </c>
      <c r="AH11" s="147" t="s">
        <v>12</v>
      </c>
    </row>
    <row r="12" spans="2:34" ht="90.75" customHeight="1" x14ac:dyDescent="0.25">
      <c r="B12" s="148"/>
      <c r="C12" s="148"/>
      <c r="D12" s="150"/>
      <c r="E12" s="148" t="s">
        <v>13</v>
      </c>
      <c r="F12" s="148"/>
      <c r="G12" s="148"/>
      <c r="H12" s="148"/>
      <c r="I12" s="148"/>
      <c r="J12" s="148"/>
      <c r="K12" s="148" t="s">
        <v>14</v>
      </c>
      <c r="L12" s="148"/>
      <c r="M12" s="148" t="s">
        <v>15</v>
      </c>
      <c r="N12" s="148"/>
      <c r="O12" s="148" t="s">
        <v>16</v>
      </c>
      <c r="P12" s="148"/>
      <c r="Q12" s="148" t="s">
        <v>17</v>
      </c>
      <c r="R12" s="148"/>
      <c r="S12" s="148" t="s">
        <v>18</v>
      </c>
      <c r="T12" s="148"/>
      <c r="U12" s="146" t="s">
        <v>19</v>
      </c>
      <c r="V12" s="146" t="s">
        <v>20</v>
      </c>
      <c r="W12" s="146" t="s">
        <v>21</v>
      </c>
      <c r="X12" s="146" t="s">
        <v>22</v>
      </c>
      <c r="Y12" s="146" t="s">
        <v>23</v>
      </c>
      <c r="Z12" s="146" t="s">
        <v>24</v>
      </c>
      <c r="AA12" s="146" t="s">
        <v>25</v>
      </c>
      <c r="AB12" s="146" t="s">
        <v>26</v>
      </c>
      <c r="AC12" s="146" t="s">
        <v>27</v>
      </c>
      <c r="AD12" s="152" t="s">
        <v>28</v>
      </c>
      <c r="AE12" s="146" t="s">
        <v>29</v>
      </c>
      <c r="AF12" s="147"/>
      <c r="AG12" s="147"/>
      <c r="AH12" s="147"/>
    </row>
    <row r="13" spans="2:34" ht="18.75" customHeight="1" x14ac:dyDescent="0.25">
      <c r="B13" s="148"/>
      <c r="C13" s="148"/>
      <c r="D13" s="150"/>
      <c r="E13" s="147" t="s">
        <v>30</v>
      </c>
      <c r="F13" s="147" t="s">
        <v>31</v>
      </c>
      <c r="G13" s="147" t="s">
        <v>32</v>
      </c>
      <c r="H13" s="147" t="s">
        <v>33</v>
      </c>
      <c r="I13" s="147" t="s">
        <v>34</v>
      </c>
      <c r="J13" s="147" t="s">
        <v>35</v>
      </c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6"/>
      <c r="V13" s="146"/>
      <c r="W13" s="146"/>
      <c r="X13" s="146"/>
      <c r="Y13" s="146"/>
      <c r="Z13" s="146"/>
      <c r="AA13" s="146"/>
      <c r="AB13" s="146"/>
      <c r="AC13" s="146"/>
      <c r="AD13" s="152"/>
      <c r="AE13" s="146"/>
      <c r="AF13" s="147"/>
      <c r="AG13" s="147"/>
      <c r="AH13" s="147"/>
    </row>
    <row r="14" spans="2:34" ht="18.75" customHeight="1" x14ac:dyDescent="0.25">
      <c r="B14" s="148"/>
      <c r="C14" s="148"/>
      <c r="D14" s="150"/>
      <c r="E14" s="147"/>
      <c r="F14" s="147"/>
      <c r="G14" s="147"/>
      <c r="H14" s="147"/>
      <c r="I14" s="147"/>
      <c r="J14" s="147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6"/>
      <c r="V14" s="146"/>
      <c r="W14" s="146"/>
      <c r="X14" s="146"/>
      <c r="Y14" s="146"/>
      <c r="Z14" s="146"/>
      <c r="AA14" s="146"/>
      <c r="AB14" s="146"/>
      <c r="AC14" s="146"/>
      <c r="AD14" s="152"/>
      <c r="AE14" s="146"/>
      <c r="AF14" s="147"/>
      <c r="AG14" s="147"/>
      <c r="AH14" s="147"/>
    </row>
    <row r="15" spans="2:34" ht="18.75" customHeight="1" x14ac:dyDescent="0.25">
      <c r="B15" s="148"/>
      <c r="C15" s="148"/>
      <c r="D15" s="150"/>
      <c r="E15" s="147"/>
      <c r="F15" s="147"/>
      <c r="G15" s="147"/>
      <c r="H15" s="147"/>
      <c r="I15" s="147"/>
      <c r="J15" s="147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6"/>
      <c r="V15" s="146"/>
      <c r="W15" s="146"/>
      <c r="X15" s="146"/>
      <c r="Y15" s="146"/>
      <c r="Z15" s="146"/>
      <c r="AA15" s="146"/>
      <c r="AB15" s="146"/>
      <c r="AC15" s="146"/>
      <c r="AD15" s="152"/>
      <c r="AE15" s="146"/>
      <c r="AF15" s="147"/>
      <c r="AG15" s="147"/>
      <c r="AH15" s="147"/>
    </row>
    <row r="16" spans="2:34" ht="409.5" customHeight="1" x14ac:dyDescent="0.25">
      <c r="B16" s="148"/>
      <c r="C16" s="148"/>
      <c r="D16" s="150"/>
      <c r="E16" s="147"/>
      <c r="F16" s="147"/>
      <c r="G16" s="147"/>
      <c r="H16" s="147"/>
      <c r="I16" s="147"/>
      <c r="J16" s="147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6"/>
      <c r="V16" s="146"/>
      <c r="W16" s="146"/>
      <c r="X16" s="146"/>
      <c r="Y16" s="146"/>
      <c r="Z16" s="146"/>
      <c r="AA16" s="146"/>
      <c r="AB16" s="146"/>
      <c r="AC16" s="146"/>
      <c r="AD16" s="152"/>
      <c r="AE16" s="146"/>
      <c r="AF16" s="147"/>
      <c r="AG16" s="147"/>
      <c r="AH16" s="147"/>
    </row>
    <row r="17" spans="1:50" ht="76.5" customHeight="1" x14ac:dyDescent="0.25">
      <c r="B17" s="151"/>
      <c r="C17" s="151"/>
      <c r="D17" s="116" t="s">
        <v>36</v>
      </c>
      <c r="E17" s="116" t="s">
        <v>36</v>
      </c>
      <c r="F17" s="116" t="s">
        <v>36</v>
      </c>
      <c r="G17" s="116" t="s">
        <v>36</v>
      </c>
      <c r="H17" s="116" t="s">
        <v>36</v>
      </c>
      <c r="I17" s="116" t="s">
        <v>36</v>
      </c>
      <c r="J17" s="116" t="s">
        <v>36</v>
      </c>
      <c r="K17" s="37" t="s">
        <v>37</v>
      </c>
      <c r="L17" s="114" t="s">
        <v>36</v>
      </c>
      <c r="M17" s="114" t="s">
        <v>38</v>
      </c>
      <c r="N17" s="114" t="s">
        <v>36</v>
      </c>
      <c r="O17" s="114" t="s">
        <v>38</v>
      </c>
      <c r="P17" s="114" t="s">
        <v>36</v>
      </c>
      <c r="Q17" s="114" t="s">
        <v>38</v>
      </c>
      <c r="R17" s="114" t="s">
        <v>36</v>
      </c>
      <c r="S17" s="114" t="s">
        <v>39</v>
      </c>
      <c r="T17" s="114" t="s">
        <v>36</v>
      </c>
      <c r="U17" s="114" t="s">
        <v>36</v>
      </c>
      <c r="V17" s="115" t="s">
        <v>36</v>
      </c>
      <c r="W17" s="114" t="s">
        <v>36</v>
      </c>
      <c r="X17" s="114" t="s">
        <v>36</v>
      </c>
      <c r="Y17" s="116" t="s">
        <v>36</v>
      </c>
      <c r="Z17" s="114" t="s">
        <v>36</v>
      </c>
      <c r="AA17" s="114" t="s">
        <v>36</v>
      </c>
      <c r="AB17" s="114" t="s">
        <v>36</v>
      </c>
      <c r="AC17" s="114" t="s">
        <v>36</v>
      </c>
      <c r="AD17" s="116" t="s">
        <v>36</v>
      </c>
      <c r="AE17" s="114" t="s">
        <v>36</v>
      </c>
      <c r="AF17" s="147"/>
      <c r="AG17" s="147"/>
      <c r="AH17" s="147"/>
    </row>
    <row r="18" spans="1:50" ht="59.25" customHeight="1" x14ac:dyDescent="0.25">
      <c r="B18" s="114">
        <v>1</v>
      </c>
      <c r="C18" s="114">
        <v>2</v>
      </c>
      <c r="D18" s="114">
        <v>3</v>
      </c>
      <c r="E18" s="114">
        <v>4</v>
      </c>
      <c r="F18" s="114">
        <v>5</v>
      </c>
      <c r="G18" s="114">
        <v>6</v>
      </c>
      <c r="H18" s="114">
        <v>7</v>
      </c>
      <c r="I18" s="114">
        <v>8</v>
      </c>
      <c r="J18" s="114">
        <v>9</v>
      </c>
      <c r="K18" s="37">
        <v>10</v>
      </c>
      <c r="L18" s="114">
        <v>11</v>
      </c>
      <c r="M18" s="114">
        <v>12</v>
      </c>
      <c r="N18" s="114">
        <v>13</v>
      </c>
      <c r="O18" s="114">
        <v>14</v>
      </c>
      <c r="P18" s="114">
        <v>15</v>
      </c>
      <c r="Q18" s="114">
        <v>16</v>
      </c>
      <c r="R18" s="114">
        <v>17</v>
      </c>
      <c r="S18" s="114">
        <v>18</v>
      </c>
      <c r="T18" s="114">
        <v>19</v>
      </c>
      <c r="U18" s="114">
        <v>20</v>
      </c>
      <c r="V18" s="114">
        <v>21</v>
      </c>
      <c r="W18" s="114">
        <v>22</v>
      </c>
      <c r="X18" s="114">
        <v>23</v>
      </c>
      <c r="Y18" s="114">
        <v>24</v>
      </c>
      <c r="Z18" s="114">
        <v>25</v>
      </c>
      <c r="AA18" s="114">
        <v>26</v>
      </c>
      <c r="AB18" s="114">
        <v>27</v>
      </c>
      <c r="AC18" s="114">
        <v>28</v>
      </c>
      <c r="AD18" s="114">
        <v>29</v>
      </c>
      <c r="AE18" s="114">
        <v>30</v>
      </c>
      <c r="AF18" s="114">
        <v>31</v>
      </c>
      <c r="AG18" s="114">
        <v>32</v>
      </c>
      <c r="AH18" s="114">
        <v>33</v>
      </c>
    </row>
    <row r="19" spans="1:50" ht="99" customHeight="1" x14ac:dyDescent="0.85">
      <c r="B19" s="34" t="s">
        <v>818</v>
      </c>
      <c r="C19" s="119"/>
      <c r="D19" s="46">
        <f>D20+D385+D749</f>
        <v>2396488175.2599998</v>
      </c>
      <c r="E19" s="46">
        <f>E20+E385+E749</f>
        <v>6044268.1799999997</v>
      </c>
      <c r="F19" s="46">
        <f>F20+F385+F749</f>
        <v>4403231.97</v>
      </c>
      <c r="G19" s="46">
        <f>G20+G385+G749</f>
        <v>49851121.100000001</v>
      </c>
      <c r="H19" s="46">
        <f>H20+H385+H749</f>
        <v>8972144.6799999997</v>
      </c>
      <c r="I19" s="46">
        <f>I20+I385+I749</f>
        <v>17370652.359999999</v>
      </c>
      <c r="J19" s="46">
        <f>J20+J385+J749</f>
        <v>0</v>
      </c>
      <c r="K19" s="120">
        <f>K20+K385+K749</f>
        <v>104</v>
      </c>
      <c r="L19" s="46">
        <f>L20+L385+L749</f>
        <v>218329707.62</v>
      </c>
      <c r="M19" s="46">
        <f>M20+M385+M749</f>
        <v>387982.64169511292</v>
      </c>
      <c r="N19" s="46">
        <f>N20+N385+N749</f>
        <v>1785896084.1699996</v>
      </c>
      <c r="O19" s="46">
        <f>O20+O385+O749</f>
        <v>436</v>
      </c>
      <c r="P19" s="46">
        <f>P20+P385+P749</f>
        <v>1091186.3999999999</v>
      </c>
      <c r="Q19" s="46">
        <f>Q20+Q385+Q749</f>
        <v>52630.429999999993</v>
      </c>
      <c r="R19" s="46">
        <f>R20+R385+R749</f>
        <v>164402091.85999998</v>
      </c>
      <c r="S19" s="46">
        <f>S20+S385+S749</f>
        <v>476.77</v>
      </c>
      <c r="T19" s="46">
        <f>T20+T385+T749</f>
        <v>17157901.16</v>
      </c>
      <c r="U19" s="46">
        <f>U20+U385+U749</f>
        <v>5855899.6500000004</v>
      </c>
      <c r="V19" s="46">
        <f>V20+V385+V749</f>
        <v>0</v>
      </c>
      <c r="W19" s="46">
        <f>W20+W385+W749</f>
        <v>0</v>
      </c>
      <c r="X19" s="46">
        <f>X20+X385+X749</f>
        <v>0</v>
      </c>
      <c r="Y19" s="46">
        <f>Y20+Y385+Y749</f>
        <v>0</v>
      </c>
      <c r="Z19" s="46">
        <f>Z20+Z385+Z749</f>
        <v>0</v>
      </c>
      <c r="AA19" s="46">
        <f>AA20+AA385+AA749</f>
        <v>0</v>
      </c>
      <c r="AB19" s="46">
        <f>AB20+AB385+AB749</f>
        <v>0</v>
      </c>
      <c r="AC19" s="46">
        <f>AC20+AC385+AC749</f>
        <v>30944601.139999993</v>
      </c>
      <c r="AD19" s="46">
        <f>AD20+AD385+AD749</f>
        <v>86049284.969999999</v>
      </c>
      <c r="AE19" s="46">
        <f>AE20+AE385+AE749</f>
        <v>120000</v>
      </c>
      <c r="AF19" s="121" t="s">
        <v>817</v>
      </c>
      <c r="AG19" s="121" t="s">
        <v>817</v>
      </c>
      <c r="AH19" s="122" t="s">
        <v>817</v>
      </c>
    </row>
    <row r="20" spans="1:50" ht="87.75" customHeight="1" x14ac:dyDescent="0.85">
      <c r="B20" s="34" t="s">
        <v>819</v>
      </c>
      <c r="C20" s="119"/>
      <c r="D20" s="123">
        <f>D21+D134+D148+D194+D216+D220+D231+D234+D238+D241+D244+D246+D250+D252+D261+D271+D268+D273+D276+D278+D280+D282+D290+D292+D294+D296+D300+D302+D304+D306+D310+D312+D315+D317+D319+D323+D327+D329+D334+D336+D338+D340+D342+D345+D349+D353+D356+D358+D360+D362+D364+D367+D369+D371+D373+D376+D381+D383</f>
        <v>817794107.53999996</v>
      </c>
      <c r="E20" s="123">
        <f>E21+E134+E148+E194+E216+E220+E231+E234+E238+E241+E244+E246+E250+E252+E261+E271+E268+E273+E276+E278+E280+E282+E290+E292+E294+E296+E300+E302+E304+E306+E310+E312+E315+E317+E319+E323+E327+E329+E334+E336+E338+E340+E342+E345+E349+E353+E356+E358+E360+E362+E364+E367+E369+E371+E373+E376+E381+E383</f>
        <v>3547456.1499999994</v>
      </c>
      <c r="F20" s="123">
        <f>F21+F134+F148+F194+F216+F220+F231+F234+F238+F241+F244+F246+F250+F252+F261+F271+F268+F273+F276+F278+F280+F282+F290+F292+F294+F296+F300+F302+F304+F306+F310+F312+F315+F317+F319+F323+F327+F329+F334+F336+F338+F340+F342+F345+F349+F353+F356+F358+F360+F362+F364+F367+F369+F371+F373+F376+F381+F383</f>
        <v>788996.06</v>
      </c>
      <c r="G20" s="123">
        <f>G21+G134+G148+G194+G216+G220+G231+G234+G238+G241+G244+G246+G250+G252+G261+G271+G268+G273+G276+G278+G280+G282+G290+G292+G294+G296+G300+G302+G304+G306+G310+G312+G315+G317+G319+G323+G327+G329+G334+G336+G338+G340+G342+G345+G349+G353+G356+G358+G360+G362+G364+G367+G369+G371+G373+G376+G381+G383</f>
        <v>28347978.150000002</v>
      </c>
      <c r="H20" s="123">
        <f>H21+H134+H148+H194+H216+H220+H231+H234+H238+H241+H244+H246+H250+H252+H261+H271+H268+H273+H276+H278+H280+H282+H290+H292+H294+H296+H300+H302+H304+H306+H310+H312+H315+H317+H319+H323+H327+H329+H334+H336+H338+H340+H342+H345+H349+H353+H356+H358+H360+H362+H364+H367+H369+H371+H373+H376+H381+H383</f>
        <v>3504455.4</v>
      </c>
      <c r="I20" s="123">
        <f>I21+I134+I148+I194+I216+I220+I231+I234+I238+I241+I244+I246+I250+I252+I261+I271+I268+I273+I276+I278+I280+I282+I290+I292+I294+I296+I300+I302+I304+I306+I310+I312+I315+I317+I319+I323+I327+I329+I334+I336+I338+I340+I342+I345+I349+I353+I356+I358+I360+I362+I364+I367+I369+I371+I373+I376+I381+I383</f>
        <v>2676820.5099999998</v>
      </c>
      <c r="J20" s="123">
        <f>J21+J134+J148+J194+J216+J220+J231+J234+J238+J241+J244+J246+J250+J252+J261+J271+J268+J273+J276+J278+J280+J282+J290+J292+J294+J296+J300+J302+J304+J306+J310+J312+J315+J317+J319+J323+J327+J329+J334+J336+J338+J340+J342+J345+J349+J353+J356+J358+J360+J362+J364+J367+J369+J371+J373+J376+J381+J383</f>
        <v>0</v>
      </c>
      <c r="K20" s="124">
        <f>K21+K134+K148+K194+K216+K220+K231+K234+K238+K241+K244+K246+K250+K252+K261+K271+K268+K273+K276+K278+K280+K282+K290+K292+K294+K296+K300+K302+K304+K306+K310+K312+K315+K317+K319+K323+K327+K329+K334+K336+K338+K340+K342+K345+K349+K353+K356+K358+K360+K362+K364+K367+K369+K371+K373+K376+K381+K383</f>
        <v>58</v>
      </c>
      <c r="L20" s="123">
        <f>L21+L134+L148+L194+L216+L220+L231+L234+L238+L241+L244+L246+L250+L252+L261+L271+L268+L273+L276+L278+L280+L282+L290+L292+L294+L296+L300+L302+L304+L306+L310+L312+L315+L317+L319+L323+L327+L329+L334+L336+L338+L340+L342+L345+L349+L353+L356+L358+L360+L362+L364+L367+L369+L371+L373+L376+L381+L383</f>
        <v>121182529.23</v>
      </c>
      <c r="M20" s="123">
        <f>M21+M134+M148+M194+M216+M220+M231+M234+M238+M241+M244+M246+M250+M252+M261+M271+M268+M273+M276+M278+M280+M282+M290+M292+M294+M296+M300+M302+M304+M306+M310+M312+M315+M317+M319+M323+M327+M329+M334+M336+M338+M340+M342+M345+M349+M353+M356+M358+M360+M362+M364+M367+M369+M371+M373+M376+M381+M383</f>
        <v>119744.74712089995</v>
      </c>
      <c r="N20" s="123">
        <f>N21+N134+N148+N194+N216+N220+N231+N234+N238+N241+N244+N246+N250+N252+N261+N271+N268+N273+N276+N278+N280+N282+N290+N292+N294+N296+N300+N302+N304+N306+N310+N312+N315+N317+N319+N323+N327+N329+N334+N336+N338+N340+N342+N345+N349+N353+N356+N358+N360+N362+N364+N367+N369+N371+N373+N376+N381+N383</f>
        <v>531488709.59999985</v>
      </c>
      <c r="O20" s="123">
        <f>O21+O134+O148+O194+O216+O220+O231+O234+O238+O241+O244+O246+O250+O252+O261+O271+O268+O273+O276+O278+O280+O282+O290+O292+O294+O296+O300+O302+O304+O306+O310+O312+O315+O317+O319+O323+O327+O329+O334+O336+O338+O340+O342+O345+O349+O353+O356+O358+O360+O362+O364+O367+O369+O371+O373+O376+O381+O383</f>
        <v>0</v>
      </c>
      <c r="P20" s="123">
        <f>P21+P134+P148+P194+P216+P220+P231+P234+P238+P241+P244+P246+P250+P252+P261+P271+P268+P273+P276+P278+P280+P282+P290+P292+P294+P296+P300+P302+P304+P306+P310+P312+P315+P317+P319+P323+P327+P329+P334+P336+P338+P340+P342+P345+P349+P353+P356+P358+P360+P362+P364+P367+P369+P371+P373+P376+P381+P383</f>
        <v>0</v>
      </c>
      <c r="Q20" s="123">
        <f>Q21+Q134+Q148+Q194+Q216+Q220+Q231+Q234+Q238+Q241+Q244+Q246+Q250+Q252+Q261+Q271+Q268+Q273+Q276+Q278+Q280+Q282+Q290+Q292+Q294+Q296+Q300+Q302+Q304+Q306+Q310+Q312+Q315+Q317+Q319+Q323+Q327+Q329+Q334+Q336+Q338+Q340+Q342+Q345+Q349+Q353+Q356+Q358+Q360+Q362+Q364+Q367+Q369+Q371+Q373+Q376+Q381+Q383</f>
        <v>22393.299999999996</v>
      </c>
      <c r="R20" s="123">
        <f>R21+R134+R148+R194+R216+R220+R231+R234+R238+R241+R244+R246+R250+R252+R261+R271+R268+R273+R276+R278+R280+R282+R290+R292+R294+R296+R300+R302+R304+R306+R310+R312+R315+R317+R319+R323+R327+R329+R334+R336+R338+R340+R342+R345+R349+R353+R356+R358+R360+R362+R364+R367+R369+R371+R373+R376+R381+R383</f>
        <v>71432186.729999989</v>
      </c>
      <c r="S20" s="123">
        <f>S21+S134+S148+S194+S216+S220+S231+S234+S238+S241+S244+S246+S250+S252+S261+S271+S268+S273+S276+S278+S280+S282+S290+S292+S294+S296+S300+S302+S304+S306+S310+S312+S315+S317+S319+S323+S327+S329+S334+S336+S338+S340+S342+S345+S349+S353+S356+S358+S360+S362+S364+S367+S369+S371+S373+S376+S381+S383</f>
        <v>0</v>
      </c>
      <c r="T20" s="123">
        <f>T21+T134+T148+T194+T216+T220+T231+T234+T238+T241+T244+T246+T250+T252+T261+T271+T268+T273+T276+T278+T280+T282+T290+T292+T294+T296+T300+T302+T304+T306+T310+T312+T315+T317+T319+T323+T327+T329+T334+T336+T338+T340+T342+T345+T349+T353+T356+T358+T360+T362+T364+T367+T369+T371+T373+T376+T381+T383</f>
        <v>0</v>
      </c>
      <c r="U20" s="123">
        <f>U21+U134+U148+U194+U216+U220+U231+U234+U238+U241+U244+U246+U250+U252+U261+U271+U268+U273+U276+U278+U280+U282+U290+U292+U294+U296+U300+U302+U304+U306+U310+U312+U315+U317+U319+U323+U327+U329+U334+U336+U338+U340+U342+U345+U349+U353+U356+U358+U360+U362+U364+U367+U369+U371+U373+U376+U381+U383</f>
        <v>5855899.6500000004</v>
      </c>
      <c r="V20" s="123">
        <f>V21+V134+V148+V194+V216+V220+V231+V234+V238+V241+V244+V246+V250+V252+V261+V271+V268+V273+V276+V278+V280+V282+V290+V292+V294+V296+V300+V302+V304+V306+V310+V312+V315+V317+V319+V323+V327+V329+V334+V336+V338+V340+V342+V345+V349+V353+V356+V358+V360+V362+V364+V367+V369+V371+V373+V376+V381+V383</f>
        <v>0</v>
      </c>
      <c r="W20" s="123">
        <f>W21+W134+W148+W194+W216+W220+W231+W234+W238+W241+W244+W246+W250+W252+W261+W271+W268+W273+W276+W278+W280+W282+W290+W292+W294+W296+W300+W302+W304+W306+W310+W312+W315+W317+W319+W323+W327+W329+W334+W336+W338+W340+W342+W345+W349+W353+W356+W358+W360+W362+W364+W367+W369+W371+W373+W376+W381+W383</f>
        <v>0</v>
      </c>
      <c r="X20" s="123">
        <f>X21+X134+X148+X194+X216+X220+X231+X234+X238+X241+X244+X246+X250+X252+X261+X271+X268+X273+X276+X278+X280+X282+X290+X292+X294+X296+X300+X302+X304+X306+X310+X312+X315+X317+X319+X323+X327+X329+X334+X336+X338+X340+X342+X345+X349+X353+X356+X358+X360+X362+X364+X367+X369+X371+X373+X376+X381+X383</f>
        <v>0</v>
      </c>
      <c r="Y20" s="123">
        <f>Y21+Y134+Y148+Y194+Y216+Y220+Y231+Y234+Y238+Y241+Y244+Y246+Y250+Y252+Y261+Y271+Y268+Y273+Y276+Y278+Y280+Y282+Y290+Y292+Y294+Y296+Y300+Y302+Y304+Y306+Y310+Y312+Y315+Y317+Y319+Y323+Y327+Y329+Y334+Y336+Y338+Y340+Y342+Y345+Y349+Y353+Y356+Y358+Y360+Y362+Y364+Y367+Y369+Y371+Y373+Y376+Y381+Y383</f>
        <v>0</v>
      </c>
      <c r="Z20" s="123">
        <f>Z21+Z134+Z148+Z194+Z216+Z220+Z231+Z234+Z238+Z241+Z244+Z246+Z250+Z252+Z261+Z271+Z268+Z273+Z276+Z278+Z280+Z282+Z290+Z292+Z294+Z296+Z300+Z302+Z304+Z306+Z310+Z312+Z315+Z317+Z319+Z323+Z327+Z329+Z334+Z336+Z338+Z340+Z342+Z345+Z349+Z353+Z356+Z358+Z360+Z362+Z364+Z367+Z369+Z371+Z373+Z376+Z381+Z383</f>
        <v>0</v>
      </c>
      <c r="AA20" s="123">
        <f>AA21+AA134+AA148+AA194+AA216+AA220+AA231+AA234+AA238+AA241+AA244+AA246+AA250+AA252+AA261+AA271+AA268+AA273+AA276+AA278+AA280+AA282+AA290+AA292+AA294+AA296+AA300+AA302+AA304+AA306+AA310+AA312+AA315+AA317+AA319+AA323+AA327+AA329+AA334+AA336+AA338+AA340+AA342+AA345+AA349+AA353+AA356+AA358+AA360+AA362+AA364+AA367+AA369+AA371+AA373+AA376+AA381+AA383</f>
        <v>0</v>
      </c>
      <c r="AB20" s="123">
        <f>AB21+AB134+AB148+AB194+AB216+AB220+AB231+AB234+AB238+AB241+AB244+AB246+AB250+AB252+AB261+AB271+AB268+AB273+AB276+AB278+AB280+AB282+AB290+AB292+AB294+AB296+AB300+AB302+AB304+AB306+AB310+AB312+AB315+AB317+AB319+AB323+AB327+AB329+AB334+AB336+AB338+AB340+AB342+AB345+AB349+AB353+AB356+AB358+AB360+AB362+AB364+AB367+AB369+AB371+AB373+AB376+AB381+AB383</f>
        <v>0</v>
      </c>
      <c r="AC20" s="123">
        <f>AC21+AC134+AC148+AC194+AC216+AC220+AC231+AC234+AC238+AC241+AC244+AC246+AC250+AC252+AC261+AC271+AC268+AC273+AC276+AC278+AC280+AC282+AC290+AC292+AC294+AC296+AC300+AC302+AC304+AC306+AC310+AC312+AC315+AC317+AC319+AC323+AC327+AC329+AC334+AC336+AC338+AC340+AC342+AC345+AC349+AC353+AC356+AC358+AC360+AC362+AC364+AC367+AC369+AC371+AC373+AC376+AC381+AC383</f>
        <v>9719691.3399999943</v>
      </c>
      <c r="AD20" s="123">
        <f>AD21+AD134+AD148+AD194+AD216+AD220+AD231+AD234+AD238+AD241+AD244+AD246+AD250+AD252+AD261+AD271+AD268+AD273+AD276+AD278+AD280+AD282+AD290+AD292+AD294+AD296+AD300+AD302+AD304+AD306+AD310+AD312+AD315+AD317+AD319+AD323+AD327+AD329+AD334+AD336+AD338+AD340+AD342+AD345+AD349+AD353+AD356+AD358+AD360+AD362+AD364+AD367+AD369+AD371+AD373+AD376+AD381+AD383</f>
        <v>39129384.719999999</v>
      </c>
      <c r="AE20" s="123">
        <f>AE21+AE134+AE148+AE194+AE216+AE220+AE231+AE234+AE238+AE241+AE244+AE246+AE250+AE252+AE261+AE271+AE268+AE273+AE276+AE278+AE280+AE282+AE290+AE292+AE294+AE296+AE300+AE302+AE304+AE306+AE310+AE312+AE315+AE317+AE319+AE323+AE327+AE329+AE334+AE336+AE338+AE340+AE342+AE345+AE349+AE353+AE356+AE358+AE360+AE362+AE364+AE367+AE369+AE371+AE373+AE376+AE381+AE383</f>
        <v>120000</v>
      </c>
      <c r="AF20" s="121" t="s">
        <v>817</v>
      </c>
      <c r="AG20" s="121" t="s">
        <v>817</v>
      </c>
      <c r="AH20" s="122" t="s">
        <v>817</v>
      </c>
    </row>
    <row r="21" spans="1:50" ht="61.5" x14ac:dyDescent="0.85">
      <c r="B21" s="34" t="s">
        <v>1200</v>
      </c>
      <c r="C21" s="125"/>
      <c r="D21" s="123">
        <f>SUM(D22:D133)</f>
        <v>216853215.42999998</v>
      </c>
      <c r="E21" s="123">
        <f>SUM(E22:E133)</f>
        <v>0</v>
      </c>
      <c r="F21" s="123">
        <f>SUM(F22:F133)</f>
        <v>0</v>
      </c>
      <c r="G21" s="123">
        <f>SUM(G22:G133)</f>
        <v>0</v>
      </c>
      <c r="H21" s="123">
        <f>SUM(H22:H133)</f>
        <v>0</v>
      </c>
      <c r="I21" s="123">
        <f>SUM(I22:I133)</f>
        <v>0</v>
      </c>
      <c r="J21" s="123">
        <f>SUM(J22:J133)</f>
        <v>0</v>
      </c>
      <c r="K21" s="124">
        <f>SUM(K22:K133)</f>
        <v>22</v>
      </c>
      <c r="L21" s="123">
        <f>SUM(L22:L133)</f>
        <v>47636834.329999998</v>
      </c>
      <c r="M21" s="123">
        <f>SUM(M22:M133)</f>
        <v>35490.469999999994</v>
      </c>
      <c r="N21" s="123">
        <f>SUM(N22:N133)</f>
        <v>140636526.77999997</v>
      </c>
      <c r="O21" s="123">
        <f>SUM(O22:O133)</f>
        <v>0</v>
      </c>
      <c r="P21" s="123">
        <f>SUM(P22:P133)</f>
        <v>0</v>
      </c>
      <c r="Q21" s="123">
        <f>SUM(Q22:Q133)</f>
        <v>3998.42</v>
      </c>
      <c r="R21" s="123">
        <f>SUM(R22:R133)</f>
        <v>14326031.25</v>
      </c>
      <c r="S21" s="123">
        <f>SUM(S22:S133)</f>
        <v>0</v>
      </c>
      <c r="T21" s="123">
        <f>SUM(T22:T133)</f>
        <v>0</v>
      </c>
      <c r="U21" s="123">
        <f>SUM(U22:U133)</f>
        <v>0</v>
      </c>
      <c r="V21" s="123">
        <f>SUM(V22:V133)</f>
        <v>0</v>
      </c>
      <c r="W21" s="123">
        <f>SUM(W22:W133)</f>
        <v>0</v>
      </c>
      <c r="X21" s="123">
        <f>SUM(X22:X133)</f>
        <v>0</v>
      </c>
      <c r="Y21" s="123">
        <f>SUM(Y22:Y133)</f>
        <v>0</v>
      </c>
      <c r="Z21" s="123">
        <f>SUM(Z22:Z133)</f>
        <v>0</v>
      </c>
      <c r="AA21" s="123">
        <f>SUM(AA22:AA133)</f>
        <v>0</v>
      </c>
      <c r="AB21" s="123">
        <f>SUM(AB22:AB133)</f>
        <v>0</v>
      </c>
      <c r="AC21" s="123">
        <f>SUM(AC22:AC133)</f>
        <v>2324438.3499999996</v>
      </c>
      <c r="AD21" s="123">
        <f>SUM(AD22:AD133)</f>
        <v>11929384.720000001</v>
      </c>
      <c r="AE21" s="123">
        <f>SUM(AE22:AE133)</f>
        <v>0</v>
      </c>
      <c r="AF21" s="126" t="s">
        <v>817</v>
      </c>
      <c r="AG21" s="126" t="s">
        <v>817</v>
      </c>
      <c r="AH21" s="127" t="s">
        <v>817</v>
      </c>
    </row>
    <row r="22" spans="1:50" ht="61.5" x14ac:dyDescent="0.85">
      <c r="A22" s="30">
        <v>1</v>
      </c>
      <c r="B22" s="108">
        <f>SUBTOTAL(103,$A$22:A22)</f>
        <v>1</v>
      </c>
      <c r="C22" s="34" t="s">
        <v>504</v>
      </c>
      <c r="D22" s="47">
        <f>E22+F22+G22+H22+I22+J22+L22+N22+P22+R22+T22+U22+V22+W22+X22+Y22+Z22+AA22+AB22+AC22+AD22+AE22</f>
        <v>2167472.79</v>
      </c>
      <c r="E22" s="47">
        <v>0</v>
      </c>
      <c r="F22" s="47">
        <v>0</v>
      </c>
      <c r="G22" s="47">
        <v>0</v>
      </c>
      <c r="H22" s="47">
        <v>0</v>
      </c>
      <c r="I22" s="47">
        <v>0</v>
      </c>
      <c r="J22" s="47">
        <v>0</v>
      </c>
      <c r="K22" s="49">
        <v>0</v>
      </c>
      <c r="L22" s="47">
        <v>0</v>
      </c>
      <c r="M22" s="47">
        <v>522</v>
      </c>
      <c r="N22" s="47">
        <v>2064113.48</v>
      </c>
      <c r="O22" s="47">
        <v>0</v>
      </c>
      <c r="P22" s="47">
        <v>0</v>
      </c>
      <c r="Q22" s="47">
        <v>0</v>
      </c>
      <c r="R22" s="47">
        <v>0</v>
      </c>
      <c r="S22" s="47">
        <v>0</v>
      </c>
      <c r="T22" s="47">
        <v>0</v>
      </c>
      <c r="U22" s="47">
        <v>0</v>
      </c>
      <c r="V22" s="47">
        <v>0</v>
      </c>
      <c r="W22" s="47">
        <v>0</v>
      </c>
      <c r="X22" s="47">
        <v>0</v>
      </c>
      <c r="Y22" s="47">
        <v>0</v>
      </c>
      <c r="Z22" s="47">
        <v>0</v>
      </c>
      <c r="AA22" s="47">
        <v>0</v>
      </c>
      <c r="AB22" s="47">
        <v>0</v>
      </c>
      <c r="AC22" s="47">
        <v>30961.7</v>
      </c>
      <c r="AD22" s="47">
        <v>72397.61</v>
      </c>
      <c r="AE22" s="47">
        <v>0</v>
      </c>
      <c r="AF22" s="50">
        <v>2020</v>
      </c>
      <c r="AG22" s="50">
        <v>2020</v>
      </c>
      <c r="AH22" s="51">
        <v>2020</v>
      </c>
      <c r="AT22" s="30" t="e">
        <f>VLOOKUP(C22,AW:AX,2,FALSE)</f>
        <v>#N/A</v>
      </c>
      <c r="AW22" s="30" t="s">
        <v>521</v>
      </c>
      <c r="AX22" s="30">
        <v>1</v>
      </c>
    </row>
    <row r="23" spans="1:50" ht="61.5" x14ac:dyDescent="0.85">
      <c r="A23" s="30">
        <v>1</v>
      </c>
      <c r="B23" s="108">
        <f>SUBTOTAL(103,$A$22:A23)</f>
        <v>2</v>
      </c>
      <c r="C23" s="34" t="s">
        <v>1165</v>
      </c>
      <c r="D23" s="47">
        <f t="shared" ref="D23:D86" si="0">E23+F23+G23+H23+I23+J23+L23+N23+P23+R23+T23+U23+V23+W23+X23+Y23+Z23+AA23+AB23+AC23+AD23+AE23</f>
        <v>2182589</v>
      </c>
      <c r="E23" s="47">
        <v>0</v>
      </c>
      <c r="F23" s="47">
        <v>0</v>
      </c>
      <c r="G23" s="47">
        <v>0</v>
      </c>
      <c r="H23" s="47">
        <v>0</v>
      </c>
      <c r="I23" s="47">
        <v>0</v>
      </c>
      <c r="J23" s="47">
        <v>0</v>
      </c>
      <c r="K23" s="49">
        <v>0</v>
      </c>
      <c r="L23" s="47">
        <v>0</v>
      </c>
      <c r="M23" s="47">
        <v>500</v>
      </c>
      <c r="N23" s="47">
        <v>2081368.47</v>
      </c>
      <c r="O23" s="47">
        <v>0</v>
      </c>
      <c r="P23" s="47">
        <v>0</v>
      </c>
      <c r="Q23" s="47">
        <v>0</v>
      </c>
      <c r="R23" s="47">
        <v>0</v>
      </c>
      <c r="S23" s="47">
        <v>0</v>
      </c>
      <c r="T23" s="47">
        <v>0</v>
      </c>
      <c r="U23" s="47">
        <v>0</v>
      </c>
      <c r="V23" s="47">
        <v>0</v>
      </c>
      <c r="W23" s="47">
        <v>0</v>
      </c>
      <c r="X23" s="47">
        <v>0</v>
      </c>
      <c r="Y23" s="47">
        <v>0</v>
      </c>
      <c r="Z23" s="47">
        <v>0</v>
      </c>
      <c r="AA23" s="47">
        <v>0</v>
      </c>
      <c r="AB23" s="47">
        <v>0</v>
      </c>
      <c r="AC23" s="47">
        <v>31220.53</v>
      </c>
      <c r="AD23" s="47">
        <v>70000</v>
      </c>
      <c r="AE23" s="47">
        <v>0</v>
      </c>
      <c r="AF23" s="50">
        <v>2020</v>
      </c>
      <c r="AG23" s="50">
        <v>2020</v>
      </c>
      <c r="AH23" s="51">
        <v>2020</v>
      </c>
      <c r="AT23" s="30" t="e">
        <f>VLOOKUP(C23,AW:AX,2,FALSE)</f>
        <v>#N/A</v>
      </c>
      <c r="AW23" s="30" t="s">
        <v>413</v>
      </c>
      <c r="AX23" s="30">
        <v>1</v>
      </c>
    </row>
    <row r="24" spans="1:50" ht="61.5" x14ac:dyDescent="0.85">
      <c r="A24" s="30">
        <v>1</v>
      </c>
      <c r="B24" s="108">
        <f>SUBTOTAL(103,$A$22:A24)</f>
        <v>3</v>
      </c>
      <c r="C24" s="34" t="s">
        <v>505</v>
      </c>
      <c r="D24" s="47">
        <f t="shared" si="0"/>
        <v>2216111.33</v>
      </c>
      <c r="E24" s="47">
        <v>0</v>
      </c>
      <c r="F24" s="47">
        <v>0</v>
      </c>
      <c r="G24" s="47">
        <v>0</v>
      </c>
      <c r="H24" s="47">
        <v>0</v>
      </c>
      <c r="I24" s="47">
        <v>0</v>
      </c>
      <c r="J24" s="47">
        <v>0</v>
      </c>
      <c r="K24" s="49">
        <v>1</v>
      </c>
      <c r="L24" s="47">
        <v>2146111.33</v>
      </c>
      <c r="M24" s="47">
        <v>0</v>
      </c>
      <c r="N24" s="47">
        <v>0</v>
      </c>
      <c r="O24" s="47">
        <v>0</v>
      </c>
      <c r="P24" s="47">
        <v>0</v>
      </c>
      <c r="Q24" s="47">
        <v>0</v>
      </c>
      <c r="R24" s="47">
        <v>0</v>
      </c>
      <c r="S24" s="47">
        <v>0</v>
      </c>
      <c r="T24" s="47">
        <v>0</v>
      </c>
      <c r="U24" s="47">
        <v>0</v>
      </c>
      <c r="V24" s="47">
        <v>0</v>
      </c>
      <c r="W24" s="47">
        <v>0</v>
      </c>
      <c r="X24" s="47">
        <v>0</v>
      </c>
      <c r="Y24" s="47">
        <v>0</v>
      </c>
      <c r="Z24" s="47">
        <v>0</v>
      </c>
      <c r="AA24" s="47">
        <v>0</v>
      </c>
      <c r="AB24" s="47">
        <v>0</v>
      </c>
      <c r="AC24" s="47">
        <v>0</v>
      </c>
      <c r="AD24" s="47">
        <v>70000</v>
      </c>
      <c r="AE24" s="47">
        <v>0</v>
      </c>
      <c r="AF24" s="50">
        <v>2020</v>
      </c>
      <c r="AG24" s="50">
        <v>2020</v>
      </c>
      <c r="AH24" s="51" t="s">
        <v>278</v>
      </c>
      <c r="AT24" s="30" t="e">
        <f>VLOOKUP(C24,AW:AX,2,FALSE)</f>
        <v>#N/A</v>
      </c>
      <c r="AW24" s="30" t="s">
        <v>682</v>
      </c>
      <c r="AX24" s="30">
        <v>1</v>
      </c>
    </row>
    <row r="25" spans="1:50" ht="61.5" x14ac:dyDescent="0.85">
      <c r="A25" s="30">
        <v>1</v>
      </c>
      <c r="B25" s="108">
        <f>SUBTOTAL(103,$A$22:A25)</f>
        <v>4</v>
      </c>
      <c r="C25" s="34" t="s">
        <v>506</v>
      </c>
      <c r="D25" s="47">
        <f t="shared" si="0"/>
        <v>2530096.7899999996</v>
      </c>
      <c r="E25" s="47">
        <v>0</v>
      </c>
      <c r="F25" s="47">
        <v>0</v>
      </c>
      <c r="G25" s="47">
        <v>0</v>
      </c>
      <c r="H25" s="47">
        <v>0</v>
      </c>
      <c r="I25" s="47">
        <v>0</v>
      </c>
      <c r="J25" s="47">
        <v>0</v>
      </c>
      <c r="K25" s="49">
        <v>0</v>
      </c>
      <c r="L25" s="47">
        <v>0</v>
      </c>
      <c r="M25" s="47">
        <v>600</v>
      </c>
      <c r="N25" s="47">
        <v>2392486.84</v>
      </c>
      <c r="O25" s="47">
        <v>0</v>
      </c>
      <c r="P25" s="47">
        <v>0</v>
      </c>
      <c r="Q25" s="47">
        <v>0</v>
      </c>
      <c r="R25" s="47">
        <v>0</v>
      </c>
      <c r="S25" s="47">
        <v>0</v>
      </c>
      <c r="T25" s="47">
        <v>0</v>
      </c>
      <c r="U25" s="47">
        <v>0</v>
      </c>
      <c r="V25" s="47">
        <v>0</v>
      </c>
      <c r="W25" s="47">
        <v>0</v>
      </c>
      <c r="X25" s="47">
        <v>0</v>
      </c>
      <c r="Y25" s="47">
        <v>0</v>
      </c>
      <c r="Z25" s="47">
        <v>0</v>
      </c>
      <c r="AA25" s="47">
        <v>0</v>
      </c>
      <c r="AB25" s="47">
        <v>0</v>
      </c>
      <c r="AC25" s="47">
        <v>35887.300000000003</v>
      </c>
      <c r="AD25" s="47">
        <v>101722.65</v>
      </c>
      <c r="AE25" s="47">
        <v>0</v>
      </c>
      <c r="AF25" s="50">
        <v>2020</v>
      </c>
      <c r="AG25" s="50">
        <v>2020</v>
      </c>
      <c r="AH25" s="51">
        <v>2020</v>
      </c>
      <c r="AT25" s="30" t="e">
        <f>VLOOKUP(C25,AW:AX,2,FALSE)</f>
        <v>#N/A</v>
      </c>
      <c r="AW25" s="30" t="s">
        <v>50</v>
      </c>
      <c r="AX25" s="30">
        <v>1</v>
      </c>
    </row>
    <row r="26" spans="1:50" ht="61.5" x14ac:dyDescent="0.85">
      <c r="A26" s="30">
        <v>1</v>
      </c>
      <c r="B26" s="108">
        <f>SUBTOTAL(103,$A$22:A26)</f>
        <v>5</v>
      </c>
      <c r="C26" s="34" t="s">
        <v>507</v>
      </c>
      <c r="D26" s="47">
        <f t="shared" si="0"/>
        <v>3370794.11</v>
      </c>
      <c r="E26" s="47">
        <v>0</v>
      </c>
      <c r="F26" s="47">
        <v>0</v>
      </c>
      <c r="G26" s="47">
        <v>0</v>
      </c>
      <c r="H26" s="47">
        <v>0</v>
      </c>
      <c r="I26" s="47">
        <v>0</v>
      </c>
      <c r="J26" s="47">
        <v>0</v>
      </c>
      <c r="K26" s="49">
        <v>0</v>
      </c>
      <c r="L26" s="47">
        <v>0</v>
      </c>
      <c r="M26" s="47">
        <v>790</v>
      </c>
      <c r="N26" s="47">
        <v>3219761.56</v>
      </c>
      <c r="O26" s="47">
        <v>0</v>
      </c>
      <c r="P26" s="47">
        <v>0</v>
      </c>
      <c r="Q26" s="47">
        <v>0</v>
      </c>
      <c r="R26" s="47">
        <v>0</v>
      </c>
      <c r="S26" s="47">
        <v>0</v>
      </c>
      <c r="T26" s="47">
        <v>0</v>
      </c>
      <c r="U26" s="47">
        <v>0</v>
      </c>
      <c r="V26" s="47">
        <v>0</v>
      </c>
      <c r="W26" s="47">
        <v>0</v>
      </c>
      <c r="X26" s="47">
        <v>0</v>
      </c>
      <c r="Y26" s="47">
        <v>0</v>
      </c>
      <c r="Z26" s="47">
        <v>0</v>
      </c>
      <c r="AA26" s="47">
        <v>0</v>
      </c>
      <c r="AB26" s="47">
        <v>0</v>
      </c>
      <c r="AC26" s="47">
        <v>48296.42</v>
      </c>
      <c r="AD26" s="47">
        <v>102736.13</v>
      </c>
      <c r="AE26" s="47">
        <v>0</v>
      </c>
      <c r="AF26" s="50">
        <v>2020</v>
      </c>
      <c r="AG26" s="50">
        <v>2020</v>
      </c>
      <c r="AH26" s="51">
        <v>2020</v>
      </c>
      <c r="AT26" s="30" t="e">
        <f>VLOOKUP(C26,AW:AX,2,FALSE)</f>
        <v>#N/A</v>
      </c>
      <c r="AW26" s="30" t="s">
        <v>424</v>
      </c>
      <c r="AX26" s="30">
        <v>1</v>
      </c>
    </row>
    <row r="27" spans="1:50" ht="61.5" x14ac:dyDescent="0.85">
      <c r="A27" s="30">
        <v>1</v>
      </c>
      <c r="B27" s="108">
        <f>SUBTOTAL(103,$A$22:A27)</f>
        <v>6</v>
      </c>
      <c r="C27" s="34" t="s">
        <v>508</v>
      </c>
      <c r="D27" s="47">
        <f t="shared" si="0"/>
        <v>2010905.54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9">
        <v>0</v>
      </c>
      <c r="L27" s="47">
        <v>0</v>
      </c>
      <c r="M27" s="47">
        <v>0</v>
      </c>
      <c r="N27" s="47">
        <v>0</v>
      </c>
      <c r="O27" s="47">
        <v>0</v>
      </c>
      <c r="P27" s="47">
        <v>0</v>
      </c>
      <c r="Q27" s="47">
        <v>412.3</v>
      </c>
      <c r="R27" s="47">
        <v>1912222.21</v>
      </c>
      <c r="S27" s="47">
        <v>0</v>
      </c>
      <c r="T27" s="47">
        <v>0</v>
      </c>
      <c r="U27" s="47">
        <v>0</v>
      </c>
      <c r="V27" s="47">
        <v>0</v>
      </c>
      <c r="W27" s="47">
        <v>0</v>
      </c>
      <c r="X27" s="47">
        <v>0</v>
      </c>
      <c r="Y27" s="47">
        <v>0</v>
      </c>
      <c r="Z27" s="47">
        <v>0</v>
      </c>
      <c r="AA27" s="47">
        <v>0</v>
      </c>
      <c r="AB27" s="47">
        <v>0</v>
      </c>
      <c r="AC27" s="47">
        <v>28683.33</v>
      </c>
      <c r="AD27" s="47">
        <v>70000</v>
      </c>
      <c r="AE27" s="47">
        <v>0</v>
      </c>
      <c r="AF27" s="50">
        <v>2020</v>
      </c>
      <c r="AG27" s="50">
        <v>2020</v>
      </c>
      <c r="AH27" s="51">
        <v>2020</v>
      </c>
      <c r="AT27" s="30" t="e">
        <f>VLOOKUP(C27,AW:AX,2,FALSE)</f>
        <v>#N/A</v>
      </c>
      <c r="AW27" s="30" t="s">
        <v>676</v>
      </c>
      <c r="AX27" s="30">
        <v>1</v>
      </c>
    </row>
    <row r="28" spans="1:50" ht="61.5" x14ac:dyDescent="0.85">
      <c r="A28" s="30">
        <v>1</v>
      </c>
      <c r="B28" s="108">
        <f>SUBTOTAL(103,$A$22:A28)</f>
        <v>7</v>
      </c>
      <c r="C28" s="34" t="s">
        <v>509</v>
      </c>
      <c r="D28" s="47">
        <f t="shared" si="0"/>
        <v>2376623.19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9">
        <v>0</v>
      </c>
      <c r="L28" s="47">
        <v>0</v>
      </c>
      <c r="M28" s="47">
        <v>557</v>
      </c>
      <c r="N28" s="47">
        <v>2267609.0499999998</v>
      </c>
      <c r="O28" s="47">
        <v>0</v>
      </c>
      <c r="P28" s="47">
        <v>0</v>
      </c>
      <c r="Q28" s="47">
        <v>0</v>
      </c>
      <c r="R28" s="47">
        <v>0</v>
      </c>
      <c r="S28" s="47">
        <v>0</v>
      </c>
      <c r="T28" s="47">
        <v>0</v>
      </c>
      <c r="U28" s="47">
        <v>0</v>
      </c>
      <c r="V28" s="47">
        <v>0</v>
      </c>
      <c r="W28" s="47">
        <v>0</v>
      </c>
      <c r="X28" s="47">
        <v>0</v>
      </c>
      <c r="Y28" s="47">
        <v>0</v>
      </c>
      <c r="Z28" s="47">
        <v>0</v>
      </c>
      <c r="AA28" s="47">
        <v>0</v>
      </c>
      <c r="AB28" s="47">
        <v>0</v>
      </c>
      <c r="AC28" s="47">
        <v>34014.14</v>
      </c>
      <c r="AD28" s="47">
        <v>75000</v>
      </c>
      <c r="AE28" s="47">
        <v>0</v>
      </c>
      <c r="AF28" s="50">
        <v>2020</v>
      </c>
      <c r="AG28" s="50">
        <v>2020</v>
      </c>
      <c r="AH28" s="51">
        <v>2020</v>
      </c>
      <c r="AT28" s="30" t="e">
        <f>VLOOKUP(C28,AW:AX,2,FALSE)</f>
        <v>#N/A</v>
      </c>
      <c r="AW28" s="30" t="s">
        <v>675</v>
      </c>
      <c r="AX28" s="30">
        <v>1</v>
      </c>
    </row>
    <row r="29" spans="1:50" ht="61.5" x14ac:dyDescent="0.85">
      <c r="A29" s="30">
        <v>1</v>
      </c>
      <c r="B29" s="108">
        <f>SUBTOTAL(103,$A$22:A29)</f>
        <v>8</v>
      </c>
      <c r="C29" s="34" t="s">
        <v>510</v>
      </c>
      <c r="D29" s="47">
        <f t="shared" si="0"/>
        <v>3923557.16</v>
      </c>
      <c r="E29" s="47">
        <v>0</v>
      </c>
      <c r="F29" s="47">
        <v>0</v>
      </c>
      <c r="G29" s="47">
        <v>0</v>
      </c>
      <c r="H29" s="47">
        <v>0</v>
      </c>
      <c r="I29" s="47">
        <v>0</v>
      </c>
      <c r="J29" s="47">
        <v>0</v>
      </c>
      <c r="K29" s="49">
        <v>0</v>
      </c>
      <c r="L29" s="47">
        <v>0</v>
      </c>
      <c r="M29" s="47">
        <v>932</v>
      </c>
      <c r="N29" s="47">
        <v>3767051.39</v>
      </c>
      <c r="O29" s="47">
        <v>0</v>
      </c>
      <c r="P29" s="47">
        <v>0</v>
      </c>
      <c r="Q29" s="47">
        <v>0</v>
      </c>
      <c r="R29" s="47">
        <v>0</v>
      </c>
      <c r="S29" s="47">
        <v>0</v>
      </c>
      <c r="T29" s="47">
        <v>0</v>
      </c>
      <c r="U29" s="47">
        <v>0</v>
      </c>
      <c r="V29" s="47">
        <v>0</v>
      </c>
      <c r="W29" s="47">
        <v>0</v>
      </c>
      <c r="X29" s="47">
        <v>0</v>
      </c>
      <c r="Y29" s="47">
        <v>0</v>
      </c>
      <c r="Z29" s="47">
        <v>0</v>
      </c>
      <c r="AA29" s="47">
        <v>0</v>
      </c>
      <c r="AB29" s="47">
        <v>0</v>
      </c>
      <c r="AC29" s="47">
        <v>56505.77</v>
      </c>
      <c r="AD29" s="47">
        <v>100000</v>
      </c>
      <c r="AE29" s="47">
        <v>0</v>
      </c>
      <c r="AF29" s="50">
        <v>2020</v>
      </c>
      <c r="AG29" s="50">
        <v>2020</v>
      </c>
      <c r="AH29" s="51">
        <v>2020</v>
      </c>
      <c r="AT29" s="30" t="e">
        <f>VLOOKUP(C29,AW:AX,2,FALSE)</f>
        <v>#N/A</v>
      </c>
      <c r="AW29" s="30" t="s">
        <v>680</v>
      </c>
      <c r="AX29" s="30">
        <v>1</v>
      </c>
    </row>
    <row r="30" spans="1:50" ht="61.5" x14ac:dyDescent="0.85">
      <c r="A30" s="30">
        <v>1</v>
      </c>
      <c r="B30" s="108">
        <f>SUBTOTAL(103,$A$22:A30)</f>
        <v>9</v>
      </c>
      <c r="C30" s="34" t="s">
        <v>511</v>
      </c>
      <c r="D30" s="47">
        <f t="shared" si="0"/>
        <v>2683877.48</v>
      </c>
      <c r="E30" s="47">
        <v>0</v>
      </c>
      <c r="F30" s="47">
        <v>0</v>
      </c>
      <c r="G30" s="47">
        <v>0</v>
      </c>
      <c r="H30" s="47">
        <v>0</v>
      </c>
      <c r="I30" s="47">
        <v>0</v>
      </c>
      <c r="J30" s="47">
        <v>0</v>
      </c>
      <c r="K30" s="49">
        <v>0</v>
      </c>
      <c r="L30" s="47">
        <v>0</v>
      </c>
      <c r="M30" s="47">
        <v>629.01</v>
      </c>
      <c r="N30" s="47">
        <v>2545692.1</v>
      </c>
      <c r="O30" s="47">
        <v>0</v>
      </c>
      <c r="P30" s="47">
        <v>0</v>
      </c>
      <c r="Q30" s="47">
        <v>0</v>
      </c>
      <c r="R30" s="47">
        <v>0</v>
      </c>
      <c r="S30" s="47">
        <v>0</v>
      </c>
      <c r="T30" s="47">
        <v>0</v>
      </c>
      <c r="U30" s="47">
        <v>0</v>
      </c>
      <c r="V30" s="47">
        <v>0</v>
      </c>
      <c r="W30" s="47">
        <v>0</v>
      </c>
      <c r="X30" s="47">
        <v>0</v>
      </c>
      <c r="Y30" s="47">
        <v>0</v>
      </c>
      <c r="Z30" s="47">
        <v>0</v>
      </c>
      <c r="AA30" s="47">
        <v>0</v>
      </c>
      <c r="AB30" s="47">
        <v>0</v>
      </c>
      <c r="AC30" s="47">
        <v>38185.379999999997</v>
      </c>
      <c r="AD30" s="47">
        <v>100000</v>
      </c>
      <c r="AE30" s="47">
        <v>0</v>
      </c>
      <c r="AF30" s="50">
        <v>2020</v>
      </c>
      <c r="AG30" s="50">
        <v>2020</v>
      </c>
      <c r="AH30" s="51">
        <v>2020</v>
      </c>
      <c r="AT30" s="30" t="e">
        <f>VLOOKUP(C30,AW:AX,2,FALSE)</f>
        <v>#N/A</v>
      </c>
      <c r="AW30" s="30" t="s">
        <v>701</v>
      </c>
      <c r="AX30" s="30">
        <v>1</v>
      </c>
    </row>
    <row r="31" spans="1:50" ht="61.5" x14ac:dyDescent="0.85">
      <c r="A31" s="30">
        <v>1</v>
      </c>
      <c r="B31" s="108">
        <f>SUBTOTAL(103,$A$22:A31)</f>
        <v>10</v>
      </c>
      <c r="C31" s="34" t="s">
        <v>512</v>
      </c>
      <c r="D31" s="47">
        <f t="shared" si="0"/>
        <v>2111990.3200000003</v>
      </c>
      <c r="E31" s="47">
        <v>0</v>
      </c>
      <c r="F31" s="47">
        <v>0</v>
      </c>
      <c r="G31" s="47">
        <v>0</v>
      </c>
      <c r="H31" s="47">
        <v>0</v>
      </c>
      <c r="I31" s="47">
        <v>0</v>
      </c>
      <c r="J31" s="47">
        <v>0</v>
      </c>
      <c r="K31" s="49">
        <v>0</v>
      </c>
      <c r="L31" s="47">
        <v>0</v>
      </c>
      <c r="M31" s="47">
        <v>502.01</v>
      </c>
      <c r="N31" s="47">
        <v>2011813.12</v>
      </c>
      <c r="O31" s="47">
        <v>0</v>
      </c>
      <c r="P31" s="47">
        <v>0</v>
      </c>
      <c r="Q31" s="47">
        <v>0</v>
      </c>
      <c r="R31" s="47">
        <v>0</v>
      </c>
      <c r="S31" s="47">
        <v>0</v>
      </c>
      <c r="T31" s="47">
        <v>0</v>
      </c>
      <c r="U31" s="47">
        <v>0</v>
      </c>
      <c r="V31" s="47">
        <v>0</v>
      </c>
      <c r="W31" s="47">
        <v>0</v>
      </c>
      <c r="X31" s="47">
        <v>0</v>
      </c>
      <c r="Y31" s="47">
        <v>0</v>
      </c>
      <c r="Z31" s="47">
        <v>0</v>
      </c>
      <c r="AA31" s="47">
        <v>0</v>
      </c>
      <c r="AB31" s="47">
        <v>0</v>
      </c>
      <c r="AC31" s="47">
        <v>30177.200000000001</v>
      </c>
      <c r="AD31" s="47">
        <v>70000</v>
      </c>
      <c r="AE31" s="47">
        <v>0</v>
      </c>
      <c r="AF31" s="50">
        <v>2020</v>
      </c>
      <c r="AG31" s="50">
        <v>2020</v>
      </c>
      <c r="AH31" s="51">
        <v>2020</v>
      </c>
      <c r="AT31" s="30" t="e">
        <f>VLOOKUP(C31,AW:AX,2,FALSE)</f>
        <v>#N/A</v>
      </c>
      <c r="AW31" s="30" t="s">
        <v>698</v>
      </c>
      <c r="AX31" s="30">
        <v>1</v>
      </c>
    </row>
    <row r="32" spans="1:50" ht="61.5" x14ac:dyDescent="0.85">
      <c r="A32" s="30">
        <v>1</v>
      </c>
      <c r="B32" s="108">
        <f>SUBTOTAL(103,$A$22:A32)</f>
        <v>11</v>
      </c>
      <c r="C32" s="34" t="s">
        <v>513</v>
      </c>
      <c r="D32" s="47">
        <f t="shared" si="0"/>
        <v>2869655.8400000003</v>
      </c>
      <c r="E32" s="47">
        <v>0</v>
      </c>
      <c r="F32" s="47">
        <v>0</v>
      </c>
      <c r="G32" s="47">
        <v>0</v>
      </c>
      <c r="H32" s="47">
        <v>0</v>
      </c>
      <c r="I32" s="47">
        <v>0</v>
      </c>
      <c r="J32" s="47">
        <v>0</v>
      </c>
      <c r="K32" s="49">
        <v>0</v>
      </c>
      <c r="L32" s="47">
        <v>0</v>
      </c>
      <c r="M32" s="47">
        <v>604</v>
      </c>
      <c r="N32" s="47">
        <v>2758281.62</v>
      </c>
      <c r="O32" s="47">
        <v>0</v>
      </c>
      <c r="P32" s="47">
        <v>0</v>
      </c>
      <c r="Q32" s="47">
        <v>0</v>
      </c>
      <c r="R32" s="47">
        <v>0</v>
      </c>
      <c r="S32" s="47">
        <v>0</v>
      </c>
      <c r="T32" s="47">
        <v>0</v>
      </c>
      <c r="U32" s="47">
        <v>0</v>
      </c>
      <c r="V32" s="47">
        <v>0</v>
      </c>
      <c r="W32" s="47">
        <v>0</v>
      </c>
      <c r="X32" s="47">
        <v>0</v>
      </c>
      <c r="Y32" s="47">
        <v>0</v>
      </c>
      <c r="Z32" s="47">
        <v>0</v>
      </c>
      <c r="AA32" s="47">
        <v>0</v>
      </c>
      <c r="AB32" s="47">
        <v>0</v>
      </c>
      <c r="AC32" s="47">
        <v>41374.22</v>
      </c>
      <c r="AD32" s="47">
        <v>70000</v>
      </c>
      <c r="AE32" s="47">
        <v>0</v>
      </c>
      <c r="AF32" s="50">
        <v>2020</v>
      </c>
      <c r="AG32" s="50">
        <v>2020</v>
      </c>
      <c r="AH32" s="51">
        <v>2020</v>
      </c>
      <c r="AT32" s="30" t="e">
        <f>VLOOKUP(C32,AW:AX,2,FALSE)</f>
        <v>#N/A</v>
      </c>
      <c r="AW32" s="30" t="s">
        <v>244</v>
      </c>
      <c r="AX32" s="30">
        <v>1</v>
      </c>
    </row>
    <row r="33" spans="1:50" ht="61.5" x14ac:dyDescent="0.85">
      <c r="A33" s="30">
        <v>1</v>
      </c>
      <c r="B33" s="108">
        <f>SUBTOTAL(103,$A$22:A33)</f>
        <v>12</v>
      </c>
      <c r="C33" s="34" t="s">
        <v>514</v>
      </c>
      <c r="D33" s="47">
        <f t="shared" si="0"/>
        <v>1485498.48</v>
      </c>
      <c r="E33" s="47">
        <v>0</v>
      </c>
      <c r="F33" s="47">
        <v>0</v>
      </c>
      <c r="G33" s="47">
        <v>0</v>
      </c>
      <c r="H33" s="47">
        <v>0</v>
      </c>
      <c r="I33" s="47">
        <v>0</v>
      </c>
      <c r="J33" s="47">
        <v>0</v>
      </c>
      <c r="K33" s="49">
        <v>0</v>
      </c>
      <c r="L33" s="47">
        <v>0</v>
      </c>
      <c r="M33" s="47">
        <v>360</v>
      </c>
      <c r="N33" s="47">
        <v>1394579.78</v>
      </c>
      <c r="O33" s="47">
        <v>0</v>
      </c>
      <c r="P33" s="47">
        <v>0</v>
      </c>
      <c r="Q33" s="47">
        <v>0</v>
      </c>
      <c r="R33" s="47">
        <v>0</v>
      </c>
      <c r="S33" s="47">
        <v>0</v>
      </c>
      <c r="T33" s="47">
        <v>0</v>
      </c>
      <c r="U33" s="47">
        <v>0</v>
      </c>
      <c r="V33" s="47">
        <v>0</v>
      </c>
      <c r="W33" s="47">
        <v>0</v>
      </c>
      <c r="X33" s="47">
        <v>0</v>
      </c>
      <c r="Y33" s="47">
        <v>0</v>
      </c>
      <c r="Z33" s="47">
        <v>0</v>
      </c>
      <c r="AA33" s="47">
        <v>0</v>
      </c>
      <c r="AB33" s="47">
        <v>0</v>
      </c>
      <c r="AC33" s="47">
        <v>20918.7</v>
      </c>
      <c r="AD33" s="47">
        <v>70000</v>
      </c>
      <c r="AE33" s="47">
        <v>0</v>
      </c>
      <c r="AF33" s="50">
        <v>2020</v>
      </c>
      <c r="AG33" s="50">
        <v>2020</v>
      </c>
      <c r="AH33" s="51">
        <v>2020</v>
      </c>
      <c r="AT33" s="30" t="e">
        <f>VLOOKUP(C33,AW:AX,2,FALSE)</f>
        <v>#N/A</v>
      </c>
      <c r="AW33" s="30" t="s">
        <v>131</v>
      </c>
      <c r="AX33" s="30">
        <v>1</v>
      </c>
    </row>
    <row r="34" spans="1:50" ht="61.5" x14ac:dyDescent="0.85">
      <c r="A34" s="30">
        <v>1</v>
      </c>
      <c r="B34" s="108">
        <f>SUBTOTAL(103,$A$22:A34)</f>
        <v>13</v>
      </c>
      <c r="C34" s="34" t="s">
        <v>515</v>
      </c>
      <c r="D34" s="47">
        <f t="shared" si="0"/>
        <v>2576347.41</v>
      </c>
      <c r="E34" s="47">
        <v>0</v>
      </c>
      <c r="F34" s="47">
        <v>0</v>
      </c>
      <c r="G34" s="47">
        <v>0</v>
      </c>
      <c r="H34" s="47">
        <v>0</v>
      </c>
      <c r="I34" s="47">
        <v>0</v>
      </c>
      <c r="J34" s="47">
        <v>0</v>
      </c>
      <c r="K34" s="49">
        <v>0</v>
      </c>
      <c r="L34" s="47">
        <v>0</v>
      </c>
      <c r="M34" s="47">
        <v>612</v>
      </c>
      <c r="N34" s="47">
        <v>2439751.14</v>
      </c>
      <c r="O34" s="47">
        <v>0</v>
      </c>
      <c r="P34" s="47">
        <v>0</v>
      </c>
      <c r="Q34" s="47">
        <v>0</v>
      </c>
      <c r="R34" s="47">
        <v>0</v>
      </c>
      <c r="S34" s="47">
        <v>0</v>
      </c>
      <c r="T34" s="47">
        <v>0</v>
      </c>
      <c r="U34" s="47">
        <v>0</v>
      </c>
      <c r="V34" s="47">
        <v>0</v>
      </c>
      <c r="W34" s="47">
        <v>0</v>
      </c>
      <c r="X34" s="47">
        <v>0</v>
      </c>
      <c r="Y34" s="47">
        <v>0</v>
      </c>
      <c r="Z34" s="47">
        <v>0</v>
      </c>
      <c r="AA34" s="47">
        <v>0</v>
      </c>
      <c r="AB34" s="47">
        <v>0</v>
      </c>
      <c r="AC34" s="47">
        <v>36596.269999999997</v>
      </c>
      <c r="AD34" s="47">
        <v>100000</v>
      </c>
      <c r="AE34" s="47">
        <v>0</v>
      </c>
      <c r="AF34" s="50">
        <v>2020</v>
      </c>
      <c r="AG34" s="50">
        <v>2020</v>
      </c>
      <c r="AH34" s="51">
        <v>2020</v>
      </c>
      <c r="AT34" s="30" t="e">
        <f>VLOOKUP(C34,AW:AX,2,FALSE)</f>
        <v>#N/A</v>
      </c>
      <c r="AW34" s="30" t="s">
        <v>454</v>
      </c>
      <c r="AX34" s="30">
        <v>1</v>
      </c>
    </row>
    <row r="35" spans="1:50" ht="61.5" x14ac:dyDescent="0.85">
      <c r="A35" s="30">
        <v>1</v>
      </c>
      <c r="B35" s="108">
        <f>SUBTOTAL(103,$A$22:A35)</f>
        <v>14</v>
      </c>
      <c r="C35" s="34" t="s">
        <v>516</v>
      </c>
      <c r="D35" s="47">
        <f t="shared" si="0"/>
        <v>5275854.7</v>
      </c>
      <c r="E35" s="47">
        <v>0</v>
      </c>
      <c r="F35" s="47">
        <v>0</v>
      </c>
      <c r="G35" s="47">
        <v>0</v>
      </c>
      <c r="H35" s="47">
        <v>0</v>
      </c>
      <c r="I35" s="47">
        <v>0</v>
      </c>
      <c r="J35" s="47">
        <v>0</v>
      </c>
      <c r="K35" s="49">
        <v>0</v>
      </c>
      <c r="L35" s="47">
        <v>0</v>
      </c>
      <c r="M35" s="47">
        <v>1248.2</v>
      </c>
      <c r="N35" s="47">
        <v>5050103.1500000004</v>
      </c>
      <c r="O35" s="47">
        <v>0</v>
      </c>
      <c r="P35" s="47">
        <v>0</v>
      </c>
      <c r="Q35" s="47">
        <v>0</v>
      </c>
      <c r="R35" s="47">
        <v>0</v>
      </c>
      <c r="S35" s="47">
        <v>0</v>
      </c>
      <c r="T35" s="47">
        <v>0</v>
      </c>
      <c r="U35" s="47">
        <v>0</v>
      </c>
      <c r="V35" s="47">
        <v>0</v>
      </c>
      <c r="W35" s="47">
        <v>0</v>
      </c>
      <c r="X35" s="47">
        <v>0</v>
      </c>
      <c r="Y35" s="47">
        <v>0</v>
      </c>
      <c r="Z35" s="47">
        <v>0</v>
      </c>
      <c r="AA35" s="47">
        <v>0</v>
      </c>
      <c r="AB35" s="47">
        <v>0</v>
      </c>
      <c r="AC35" s="47">
        <v>75751.55</v>
      </c>
      <c r="AD35" s="47">
        <v>150000</v>
      </c>
      <c r="AE35" s="47">
        <v>0</v>
      </c>
      <c r="AF35" s="50">
        <v>2020</v>
      </c>
      <c r="AG35" s="50">
        <v>2020</v>
      </c>
      <c r="AH35" s="51">
        <v>2020</v>
      </c>
      <c r="AT35" s="30" t="e">
        <f>VLOOKUP(C35,AW:AX,2,FALSE)</f>
        <v>#N/A</v>
      </c>
      <c r="AW35" s="30" t="s">
        <v>854</v>
      </c>
      <c r="AX35" s="30">
        <v>1</v>
      </c>
    </row>
    <row r="36" spans="1:50" ht="61.5" x14ac:dyDescent="0.85">
      <c r="A36" s="30">
        <v>1</v>
      </c>
      <c r="B36" s="108">
        <f>SUBTOTAL(103,$A$22:A36)</f>
        <v>15</v>
      </c>
      <c r="C36" s="34" t="s">
        <v>517</v>
      </c>
      <c r="D36" s="47">
        <f t="shared" si="0"/>
        <v>3988265.4</v>
      </c>
      <c r="E36" s="47">
        <v>0</v>
      </c>
      <c r="F36" s="47">
        <v>0</v>
      </c>
      <c r="G36" s="47">
        <v>0</v>
      </c>
      <c r="H36" s="47">
        <v>0</v>
      </c>
      <c r="I36" s="47">
        <v>0</v>
      </c>
      <c r="J36" s="47">
        <v>0</v>
      </c>
      <c r="K36" s="49">
        <v>0</v>
      </c>
      <c r="L36" s="47">
        <v>0</v>
      </c>
      <c r="M36" s="47">
        <v>947.4</v>
      </c>
      <c r="N36" s="47">
        <v>3830803.35</v>
      </c>
      <c r="O36" s="47">
        <v>0</v>
      </c>
      <c r="P36" s="47">
        <v>0</v>
      </c>
      <c r="Q36" s="47">
        <v>0</v>
      </c>
      <c r="R36" s="47">
        <v>0</v>
      </c>
      <c r="S36" s="47">
        <v>0</v>
      </c>
      <c r="T36" s="47">
        <v>0</v>
      </c>
      <c r="U36" s="47">
        <v>0</v>
      </c>
      <c r="V36" s="47">
        <v>0</v>
      </c>
      <c r="W36" s="47">
        <v>0</v>
      </c>
      <c r="X36" s="47">
        <v>0</v>
      </c>
      <c r="Y36" s="47">
        <v>0</v>
      </c>
      <c r="Z36" s="47">
        <v>0</v>
      </c>
      <c r="AA36" s="47">
        <v>0</v>
      </c>
      <c r="AB36" s="47">
        <v>0</v>
      </c>
      <c r="AC36" s="47">
        <v>57462.05</v>
      </c>
      <c r="AD36" s="47">
        <v>100000</v>
      </c>
      <c r="AE36" s="47">
        <v>0</v>
      </c>
      <c r="AF36" s="50">
        <v>2020</v>
      </c>
      <c r="AG36" s="50">
        <v>2020</v>
      </c>
      <c r="AH36" s="51">
        <v>2020</v>
      </c>
      <c r="AT36" s="30" t="e">
        <f>VLOOKUP(C36,AW:AX,2,FALSE)</f>
        <v>#N/A</v>
      </c>
      <c r="AW36" s="30" t="s">
        <v>853</v>
      </c>
      <c r="AX36" s="30">
        <v>1</v>
      </c>
    </row>
    <row r="37" spans="1:50" ht="61.5" x14ac:dyDescent="0.85">
      <c r="A37" s="30">
        <v>1</v>
      </c>
      <c r="B37" s="108">
        <f>SUBTOTAL(103,$A$22:A37)</f>
        <v>16</v>
      </c>
      <c r="C37" s="34" t="s">
        <v>518</v>
      </c>
      <c r="D37" s="47">
        <f t="shared" si="0"/>
        <v>1785060.8199999998</v>
      </c>
      <c r="E37" s="47">
        <v>0</v>
      </c>
      <c r="F37" s="47">
        <v>0</v>
      </c>
      <c r="G37" s="47">
        <v>0</v>
      </c>
      <c r="H37" s="47">
        <v>0</v>
      </c>
      <c r="I37" s="47">
        <v>0</v>
      </c>
      <c r="J37" s="47">
        <v>0</v>
      </c>
      <c r="K37" s="49">
        <v>0</v>
      </c>
      <c r="L37" s="47">
        <v>0</v>
      </c>
      <c r="M37" s="47">
        <v>0</v>
      </c>
      <c r="N37" s="47">
        <v>0</v>
      </c>
      <c r="O37" s="47">
        <v>0</v>
      </c>
      <c r="P37" s="47">
        <v>0</v>
      </c>
      <c r="Q37" s="47">
        <v>370.8</v>
      </c>
      <c r="R37" s="47">
        <v>1660158.44</v>
      </c>
      <c r="S37" s="47">
        <v>0</v>
      </c>
      <c r="T37" s="47">
        <v>0</v>
      </c>
      <c r="U37" s="47">
        <v>0</v>
      </c>
      <c r="V37" s="47">
        <v>0</v>
      </c>
      <c r="W37" s="47">
        <v>0</v>
      </c>
      <c r="X37" s="47">
        <v>0</v>
      </c>
      <c r="Y37" s="47">
        <v>0</v>
      </c>
      <c r="Z37" s="47">
        <v>0</v>
      </c>
      <c r="AA37" s="47">
        <v>0</v>
      </c>
      <c r="AB37" s="47">
        <v>0</v>
      </c>
      <c r="AC37" s="47">
        <v>24902.38</v>
      </c>
      <c r="AD37" s="47">
        <v>100000</v>
      </c>
      <c r="AE37" s="47">
        <v>0</v>
      </c>
      <c r="AF37" s="50">
        <v>2020</v>
      </c>
      <c r="AG37" s="50">
        <v>2020</v>
      </c>
      <c r="AH37" s="51">
        <v>2020</v>
      </c>
      <c r="AT37" s="30" t="e">
        <f>VLOOKUP(C37,AW:AX,2,FALSE)</f>
        <v>#N/A</v>
      </c>
      <c r="AW37" s="30" t="s">
        <v>881</v>
      </c>
      <c r="AX37" s="30">
        <v>1</v>
      </c>
    </row>
    <row r="38" spans="1:50" ht="61.5" x14ac:dyDescent="0.85">
      <c r="A38" s="30">
        <v>1</v>
      </c>
      <c r="B38" s="108">
        <f>SUBTOTAL(103,$A$22:A38)</f>
        <v>17</v>
      </c>
      <c r="C38" s="34" t="s">
        <v>519</v>
      </c>
      <c r="D38" s="47">
        <f t="shared" si="0"/>
        <v>2688101.64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9">
        <v>0</v>
      </c>
      <c r="L38" s="47">
        <v>0</v>
      </c>
      <c r="M38" s="47">
        <v>630</v>
      </c>
      <c r="N38" s="47">
        <v>2549853.83</v>
      </c>
      <c r="O38" s="47">
        <v>0</v>
      </c>
      <c r="P38" s="47">
        <v>0</v>
      </c>
      <c r="Q38" s="47">
        <v>0</v>
      </c>
      <c r="R38" s="47">
        <v>0</v>
      </c>
      <c r="S38" s="47">
        <v>0</v>
      </c>
      <c r="T38" s="47">
        <v>0</v>
      </c>
      <c r="U38" s="47">
        <v>0</v>
      </c>
      <c r="V38" s="47">
        <v>0</v>
      </c>
      <c r="W38" s="47">
        <v>0</v>
      </c>
      <c r="X38" s="47">
        <v>0</v>
      </c>
      <c r="Y38" s="47">
        <v>0</v>
      </c>
      <c r="Z38" s="47">
        <v>0</v>
      </c>
      <c r="AA38" s="47">
        <v>0</v>
      </c>
      <c r="AB38" s="47">
        <v>0</v>
      </c>
      <c r="AC38" s="47">
        <v>38247.81</v>
      </c>
      <c r="AD38" s="47">
        <v>100000</v>
      </c>
      <c r="AE38" s="47">
        <v>0</v>
      </c>
      <c r="AF38" s="50">
        <v>2020</v>
      </c>
      <c r="AG38" s="50">
        <v>2020</v>
      </c>
      <c r="AH38" s="51">
        <v>2020</v>
      </c>
      <c r="AT38" s="30" t="e">
        <f>VLOOKUP(C38,AW:AX,2,FALSE)</f>
        <v>#N/A</v>
      </c>
      <c r="AW38" s="30" t="s">
        <v>731</v>
      </c>
      <c r="AX38" s="30">
        <v>1</v>
      </c>
    </row>
    <row r="39" spans="1:50" ht="61.5" x14ac:dyDescent="0.85">
      <c r="A39" s="30">
        <v>1</v>
      </c>
      <c r="B39" s="108">
        <f>SUBTOTAL(103,$A$22:A39)</f>
        <v>18</v>
      </c>
      <c r="C39" s="34" t="s">
        <v>520</v>
      </c>
      <c r="D39" s="47">
        <f t="shared" si="0"/>
        <v>4308763.3600000003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9">
        <v>0</v>
      </c>
      <c r="L39" s="47">
        <v>0</v>
      </c>
      <c r="M39" s="47">
        <v>1199</v>
      </c>
      <c r="N39" s="47">
        <v>4146564.89</v>
      </c>
      <c r="O39" s="47">
        <v>0</v>
      </c>
      <c r="P39" s="47">
        <v>0</v>
      </c>
      <c r="Q39" s="47">
        <v>0</v>
      </c>
      <c r="R39" s="47">
        <v>0</v>
      </c>
      <c r="S39" s="47">
        <v>0</v>
      </c>
      <c r="T39" s="47">
        <v>0</v>
      </c>
      <c r="U39" s="47">
        <v>0</v>
      </c>
      <c r="V39" s="47">
        <v>0</v>
      </c>
      <c r="W39" s="47">
        <v>0</v>
      </c>
      <c r="X39" s="47">
        <v>0</v>
      </c>
      <c r="Y39" s="47">
        <v>0</v>
      </c>
      <c r="Z39" s="47">
        <v>0</v>
      </c>
      <c r="AA39" s="47">
        <v>0</v>
      </c>
      <c r="AB39" s="47">
        <v>0</v>
      </c>
      <c r="AC39" s="47">
        <v>62198.47</v>
      </c>
      <c r="AD39" s="47">
        <v>100000</v>
      </c>
      <c r="AE39" s="47">
        <v>0</v>
      </c>
      <c r="AF39" s="50">
        <v>2020</v>
      </c>
      <c r="AG39" s="50">
        <v>2020</v>
      </c>
      <c r="AH39" s="51">
        <v>2020</v>
      </c>
      <c r="AT39" s="30" t="e">
        <f>VLOOKUP(C39,AW:AX,2,FALSE)</f>
        <v>#N/A</v>
      </c>
      <c r="AW39" s="30" t="s">
        <v>229</v>
      </c>
      <c r="AX39" s="30">
        <v>1</v>
      </c>
    </row>
    <row r="40" spans="1:50" ht="61.5" x14ac:dyDescent="0.85">
      <c r="A40" s="30">
        <v>1</v>
      </c>
      <c r="B40" s="108">
        <f>SUBTOTAL(103,$A$22:A40)</f>
        <v>19</v>
      </c>
      <c r="C40" s="34" t="s">
        <v>521</v>
      </c>
      <c r="D40" s="47">
        <f t="shared" si="0"/>
        <v>17965640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9">
        <v>8</v>
      </c>
      <c r="L40" s="47">
        <v>17545640</v>
      </c>
      <c r="M40" s="47">
        <v>0</v>
      </c>
      <c r="N40" s="47">
        <v>0</v>
      </c>
      <c r="O40" s="47">
        <v>0</v>
      </c>
      <c r="P40" s="47">
        <v>0</v>
      </c>
      <c r="Q40" s="47">
        <v>0</v>
      </c>
      <c r="R40" s="47">
        <v>0</v>
      </c>
      <c r="S40" s="47">
        <v>0</v>
      </c>
      <c r="T40" s="47">
        <v>0</v>
      </c>
      <c r="U40" s="47">
        <v>0</v>
      </c>
      <c r="V40" s="47">
        <v>0</v>
      </c>
      <c r="W40" s="47">
        <v>0</v>
      </c>
      <c r="X40" s="47">
        <v>0</v>
      </c>
      <c r="Y40" s="47">
        <v>0</v>
      </c>
      <c r="Z40" s="47">
        <v>0</v>
      </c>
      <c r="AA40" s="47">
        <v>0</v>
      </c>
      <c r="AB40" s="47">
        <v>0</v>
      </c>
      <c r="AC40" s="47">
        <v>0</v>
      </c>
      <c r="AD40" s="47">
        <v>420000</v>
      </c>
      <c r="AE40" s="47">
        <v>0</v>
      </c>
      <c r="AF40" s="50">
        <v>2020</v>
      </c>
      <c r="AG40" s="50">
        <v>2020</v>
      </c>
      <c r="AH40" s="51" t="s">
        <v>278</v>
      </c>
      <c r="AT40" s="30">
        <f>VLOOKUP(C40,AW:AX,2,FALSE)</f>
        <v>1</v>
      </c>
    </row>
    <row r="41" spans="1:50" ht="61.5" x14ac:dyDescent="0.85">
      <c r="A41" s="30">
        <v>1</v>
      </c>
      <c r="B41" s="108">
        <f>SUBTOTAL(103,$A$22:A41)</f>
        <v>20</v>
      </c>
      <c r="C41" s="34" t="s">
        <v>522</v>
      </c>
      <c r="D41" s="47">
        <f t="shared" si="0"/>
        <v>1011238.23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9">
        <v>0</v>
      </c>
      <c r="L41" s="47">
        <v>0</v>
      </c>
      <c r="M41" s="47">
        <v>237</v>
      </c>
      <c r="N41" s="47">
        <v>897771.66</v>
      </c>
      <c r="O41" s="47">
        <v>0</v>
      </c>
      <c r="P41" s="47">
        <v>0</v>
      </c>
      <c r="Q41" s="47">
        <v>0</v>
      </c>
      <c r="R41" s="47">
        <v>0</v>
      </c>
      <c r="S41" s="47">
        <v>0</v>
      </c>
      <c r="T41" s="47">
        <v>0</v>
      </c>
      <c r="U41" s="47">
        <v>0</v>
      </c>
      <c r="V41" s="47">
        <v>0</v>
      </c>
      <c r="W41" s="47">
        <v>0</v>
      </c>
      <c r="X41" s="47">
        <v>0</v>
      </c>
      <c r="Y41" s="47">
        <v>0</v>
      </c>
      <c r="Z41" s="47">
        <v>0</v>
      </c>
      <c r="AA41" s="47">
        <v>0</v>
      </c>
      <c r="AB41" s="47">
        <v>0</v>
      </c>
      <c r="AC41" s="47">
        <v>13466.57</v>
      </c>
      <c r="AD41" s="47">
        <v>100000</v>
      </c>
      <c r="AE41" s="47">
        <v>0</v>
      </c>
      <c r="AF41" s="50">
        <v>2020</v>
      </c>
      <c r="AG41" s="50">
        <v>2020</v>
      </c>
      <c r="AH41" s="51">
        <v>2020</v>
      </c>
      <c r="AT41" s="30" t="e">
        <f>VLOOKUP(C41,AW:AX,2,FALSE)</f>
        <v>#N/A</v>
      </c>
    </row>
    <row r="42" spans="1:50" ht="61.5" x14ac:dyDescent="0.85">
      <c r="A42" s="30">
        <v>1</v>
      </c>
      <c r="B42" s="108">
        <f>SUBTOTAL(103,$A$22:A42)</f>
        <v>21</v>
      </c>
      <c r="C42" s="34" t="s">
        <v>523</v>
      </c>
      <c r="D42" s="47">
        <f t="shared" si="0"/>
        <v>3680432.55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9">
        <v>0</v>
      </c>
      <c r="L42" s="47">
        <v>0</v>
      </c>
      <c r="M42" s="47">
        <v>1020</v>
      </c>
      <c r="N42" s="47">
        <v>3527519.75</v>
      </c>
      <c r="O42" s="47">
        <v>0</v>
      </c>
      <c r="P42" s="47">
        <v>0</v>
      </c>
      <c r="Q42" s="47">
        <v>0</v>
      </c>
      <c r="R42" s="47">
        <v>0</v>
      </c>
      <c r="S42" s="47">
        <v>0</v>
      </c>
      <c r="T42" s="47">
        <v>0</v>
      </c>
      <c r="U42" s="47">
        <v>0</v>
      </c>
      <c r="V42" s="47">
        <v>0</v>
      </c>
      <c r="W42" s="47">
        <v>0</v>
      </c>
      <c r="X42" s="47">
        <v>0</v>
      </c>
      <c r="Y42" s="47">
        <v>0</v>
      </c>
      <c r="Z42" s="47">
        <v>0</v>
      </c>
      <c r="AA42" s="47">
        <v>0</v>
      </c>
      <c r="AB42" s="47">
        <v>0</v>
      </c>
      <c r="AC42" s="47">
        <v>52912.800000000003</v>
      </c>
      <c r="AD42" s="47">
        <v>100000</v>
      </c>
      <c r="AE42" s="47">
        <v>0</v>
      </c>
      <c r="AF42" s="50">
        <v>2020</v>
      </c>
      <c r="AG42" s="50">
        <v>2020</v>
      </c>
      <c r="AH42" s="51">
        <v>2020</v>
      </c>
      <c r="AT42" s="30" t="e">
        <f>VLOOKUP(C42,AW:AX,2,FALSE)</f>
        <v>#N/A</v>
      </c>
    </row>
    <row r="43" spans="1:50" ht="61.5" x14ac:dyDescent="0.85">
      <c r="A43" s="30">
        <v>1</v>
      </c>
      <c r="B43" s="108">
        <f>SUBTOTAL(103,$A$22:A43)</f>
        <v>22</v>
      </c>
      <c r="C43" s="34" t="s">
        <v>524</v>
      </c>
      <c r="D43" s="47">
        <f t="shared" si="0"/>
        <v>1493389.79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9">
        <v>0</v>
      </c>
      <c r="L43" s="47">
        <v>0</v>
      </c>
      <c r="M43" s="47">
        <v>350</v>
      </c>
      <c r="N43" s="47">
        <v>1372797.82</v>
      </c>
      <c r="O43" s="47">
        <v>0</v>
      </c>
      <c r="P43" s="47">
        <v>0</v>
      </c>
      <c r="Q43" s="47">
        <v>0</v>
      </c>
      <c r="R43" s="47">
        <v>0</v>
      </c>
      <c r="S43" s="47">
        <v>0</v>
      </c>
      <c r="T43" s="47">
        <v>0</v>
      </c>
      <c r="U43" s="47">
        <v>0</v>
      </c>
      <c r="V43" s="47">
        <v>0</v>
      </c>
      <c r="W43" s="47">
        <v>0</v>
      </c>
      <c r="X43" s="47">
        <v>0</v>
      </c>
      <c r="Y43" s="47">
        <v>0</v>
      </c>
      <c r="Z43" s="47">
        <v>0</v>
      </c>
      <c r="AA43" s="47">
        <v>0</v>
      </c>
      <c r="AB43" s="47">
        <v>0</v>
      </c>
      <c r="AC43" s="47">
        <v>20591.97</v>
      </c>
      <c r="AD43" s="47">
        <v>100000</v>
      </c>
      <c r="AE43" s="47">
        <v>0</v>
      </c>
      <c r="AF43" s="50">
        <v>2020</v>
      </c>
      <c r="AG43" s="50">
        <v>2020</v>
      </c>
      <c r="AH43" s="51">
        <v>2020</v>
      </c>
      <c r="AT43" s="30" t="e">
        <f>VLOOKUP(C43,AW:AX,2,FALSE)</f>
        <v>#N/A</v>
      </c>
    </row>
    <row r="44" spans="1:50" ht="61.5" x14ac:dyDescent="0.85">
      <c r="A44" s="30">
        <v>1</v>
      </c>
      <c r="B44" s="108">
        <f>SUBTOTAL(103,$A$22:A44)</f>
        <v>23</v>
      </c>
      <c r="C44" s="34" t="s">
        <v>525</v>
      </c>
      <c r="D44" s="47">
        <f t="shared" si="0"/>
        <v>3225721.96</v>
      </c>
      <c r="E44" s="47">
        <v>0</v>
      </c>
      <c r="F44" s="47">
        <v>0</v>
      </c>
      <c r="G44" s="47">
        <v>0</v>
      </c>
      <c r="H44" s="47">
        <v>0</v>
      </c>
      <c r="I44" s="47">
        <v>0</v>
      </c>
      <c r="J44" s="47">
        <v>0</v>
      </c>
      <c r="K44" s="49">
        <v>0</v>
      </c>
      <c r="L44" s="47">
        <v>0</v>
      </c>
      <c r="M44" s="47">
        <v>756</v>
      </c>
      <c r="N44" s="47">
        <v>3079529.02</v>
      </c>
      <c r="O44" s="47">
        <v>0</v>
      </c>
      <c r="P44" s="47">
        <v>0</v>
      </c>
      <c r="Q44" s="47">
        <v>0</v>
      </c>
      <c r="R44" s="47">
        <v>0</v>
      </c>
      <c r="S44" s="47">
        <v>0</v>
      </c>
      <c r="T44" s="47">
        <v>0</v>
      </c>
      <c r="U44" s="47">
        <v>0</v>
      </c>
      <c r="V44" s="47">
        <v>0</v>
      </c>
      <c r="W44" s="47">
        <v>0</v>
      </c>
      <c r="X44" s="47">
        <v>0</v>
      </c>
      <c r="Y44" s="47">
        <v>0</v>
      </c>
      <c r="Z44" s="47">
        <v>0</v>
      </c>
      <c r="AA44" s="47">
        <v>0</v>
      </c>
      <c r="AB44" s="47">
        <v>0</v>
      </c>
      <c r="AC44" s="47">
        <v>46192.94</v>
      </c>
      <c r="AD44" s="47">
        <v>100000</v>
      </c>
      <c r="AE44" s="47">
        <v>0</v>
      </c>
      <c r="AF44" s="50">
        <v>2020</v>
      </c>
      <c r="AG44" s="50">
        <v>2020</v>
      </c>
      <c r="AH44" s="51">
        <v>2020</v>
      </c>
      <c r="AT44" s="30" t="e">
        <f>VLOOKUP(C44,AW:AX,2,FALSE)</f>
        <v>#N/A</v>
      </c>
    </row>
    <row r="45" spans="1:50" ht="61.5" x14ac:dyDescent="0.85">
      <c r="A45" s="30">
        <v>1</v>
      </c>
      <c r="B45" s="108">
        <f>SUBTOTAL(103,$A$22:A45)</f>
        <v>24</v>
      </c>
      <c r="C45" s="34" t="s">
        <v>526</v>
      </c>
      <c r="D45" s="47">
        <f t="shared" si="0"/>
        <v>6662526.4900000002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9">
        <v>0</v>
      </c>
      <c r="L45" s="47">
        <v>0</v>
      </c>
      <c r="M45" s="47">
        <v>0</v>
      </c>
      <c r="N45" s="47">
        <v>0</v>
      </c>
      <c r="O45" s="47">
        <v>0</v>
      </c>
      <c r="P45" s="47">
        <v>0</v>
      </c>
      <c r="Q45" s="47">
        <v>2002</v>
      </c>
      <c r="R45" s="47">
        <v>6445838.9100000001</v>
      </c>
      <c r="S45" s="47">
        <v>0</v>
      </c>
      <c r="T45" s="47">
        <v>0</v>
      </c>
      <c r="U45" s="47">
        <v>0</v>
      </c>
      <c r="V45" s="47">
        <v>0</v>
      </c>
      <c r="W45" s="47">
        <v>0</v>
      </c>
      <c r="X45" s="47">
        <v>0</v>
      </c>
      <c r="Y45" s="47">
        <v>0</v>
      </c>
      <c r="Z45" s="47">
        <v>0</v>
      </c>
      <c r="AA45" s="47">
        <v>0</v>
      </c>
      <c r="AB45" s="47">
        <v>0</v>
      </c>
      <c r="AC45" s="47">
        <v>96687.58</v>
      </c>
      <c r="AD45" s="47">
        <v>120000</v>
      </c>
      <c r="AE45" s="47">
        <v>0</v>
      </c>
      <c r="AF45" s="50">
        <v>2020</v>
      </c>
      <c r="AG45" s="50">
        <v>2020</v>
      </c>
      <c r="AH45" s="51">
        <v>2020</v>
      </c>
      <c r="AT45" s="30" t="e">
        <f>VLOOKUP(C45,AW:AX,2,FALSE)</f>
        <v>#N/A</v>
      </c>
    </row>
    <row r="46" spans="1:50" ht="61.5" x14ac:dyDescent="0.85">
      <c r="A46" s="30">
        <v>1</v>
      </c>
      <c r="B46" s="108">
        <f>SUBTOTAL(103,$A$22:A46)</f>
        <v>25</v>
      </c>
      <c r="C46" s="34" t="s">
        <v>527</v>
      </c>
      <c r="D46" s="47">
        <f t="shared" si="0"/>
        <v>4466002.71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9">
        <v>0</v>
      </c>
      <c r="L46" s="47">
        <v>0</v>
      </c>
      <c r="M46" s="47">
        <v>1058.4000000000001</v>
      </c>
      <c r="N46" s="47">
        <v>4301480.5</v>
      </c>
      <c r="O46" s="47">
        <v>0</v>
      </c>
      <c r="P46" s="47">
        <v>0</v>
      </c>
      <c r="Q46" s="47">
        <v>0</v>
      </c>
      <c r="R46" s="47">
        <v>0</v>
      </c>
      <c r="S46" s="47">
        <v>0</v>
      </c>
      <c r="T46" s="47">
        <v>0</v>
      </c>
      <c r="U46" s="47">
        <v>0</v>
      </c>
      <c r="V46" s="47">
        <v>0</v>
      </c>
      <c r="W46" s="47">
        <v>0</v>
      </c>
      <c r="X46" s="47">
        <v>0</v>
      </c>
      <c r="Y46" s="47">
        <v>0</v>
      </c>
      <c r="Z46" s="47">
        <v>0</v>
      </c>
      <c r="AA46" s="47">
        <v>0</v>
      </c>
      <c r="AB46" s="47">
        <v>0</v>
      </c>
      <c r="AC46" s="47">
        <v>64522.21</v>
      </c>
      <c r="AD46" s="47">
        <v>100000</v>
      </c>
      <c r="AE46" s="47">
        <v>0</v>
      </c>
      <c r="AF46" s="50">
        <v>2020</v>
      </c>
      <c r="AG46" s="50">
        <v>2020</v>
      </c>
      <c r="AH46" s="51">
        <v>2020</v>
      </c>
      <c r="AT46" s="30" t="e">
        <f>VLOOKUP(C46,AW:AX,2,FALSE)</f>
        <v>#N/A</v>
      </c>
    </row>
    <row r="47" spans="1:50" ht="61.5" x14ac:dyDescent="0.85">
      <c r="A47" s="30">
        <v>1</v>
      </c>
      <c r="B47" s="108">
        <f>SUBTOTAL(103,$A$22:A47)</f>
        <v>26</v>
      </c>
      <c r="C47" s="34" t="s">
        <v>528</v>
      </c>
      <c r="D47" s="47">
        <f t="shared" si="0"/>
        <v>2419201.9300000002</v>
      </c>
      <c r="E47" s="47">
        <v>0</v>
      </c>
      <c r="F47" s="47">
        <v>0</v>
      </c>
      <c r="G47" s="47">
        <v>0</v>
      </c>
      <c r="H47" s="47">
        <v>0</v>
      </c>
      <c r="I47" s="47">
        <v>0</v>
      </c>
      <c r="J47" s="47">
        <v>0</v>
      </c>
      <c r="K47" s="49">
        <v>0</v>
      </c>
      <c r="L47" s="47">
        <v>0</v>
      </c>
      <c r="M47" s="47">
        <v>574.01</v>
      </c>
      <c r="N47" s="47">
        <v>2314484.66</v>
      </c>
      <c r="O47" s="47">
        <v>0</v>
      </c>
      <c r="P47" s="47">
        <v>0</v>
      </c>
      <c r="Q47" s="47">
        <v>0</v>
      </c>
      <c r="R47" s="47">
        <v>0</v>
      </c>
      <c r="S47" s="47">
        <v>0</v>
      </c>
      <c r="T47" s="47">
        <v>0</v>
      </c>
      <c r="U47" s="47">
        <v>0</v>
      </c>
      <c r="V47" s="47">
        <v>0</v>
      </c>
      <c r="W47" s="47">
        <v>0</v>
      </c>
      <c r="X47" s="47">
        <v>0</v>
      </c>
      <c r="Y47" s="47">
        <v>0</v>
      </c>
      <c r="Z47" s="47">
        <v>0</v>
      </c>
      <c r="AA47" s="47">
        <v>0</v>
      </c>
      <c r="AB47" s="47">
        <v>0</v>
      </c>
      <c r="AC47" s="47">
        <v>34717.269999999997</v>
      </c>
      <c r="AD47" s="47">
        <v>70000</v>
      </c>
      <c r="AE47" s="47">
        <v>0</v>
      </c>
      <c r="AF47" s="50">
        <v>2020</v>
      </c>
      <c r="AG47" s="50">
        <v>2020</v>
      </c>
      <c r="AH47" s="51">
        <v>2020</v>
      </c>
      <c r="AT47" s="30" t="e">
        <f>VLOOKUP(C47,AW:AX,2,FALSE)</f>
        <v>#N/A</v>
      </c>
    </row>
    <row r="48" spans="1:50" ht="61.5" x14ac:dyDescent="0.85">
      <c r="A48" s="30">
        <v>1</v>
      </c>
      <c r="B48" s="108">
        <f>SUBTOTAL(103,$A$22:A48)</f>
        <v>27</v>
      </c>
      <c r="C48" s="34" t="s">
        <v>529</v>
      </c>
      <c r="D48" s="47">
        <f t="shared" si="0"/>
        <v>4747116.5999999996</v>
      </c>
      <c r="E48" s="47">
        <v>0</v>
      </c>
      <c r="F48" s="47">
        <v>0</v>
      </c>
      <c r="G48" s="47">
        <v>0</v>
      </c>
      <c r="H48" s="47">
        <v>0</v>
      </c>
      <c r="I48" s="47">
        <v>0</v>
      </c>
      <c r="J48" s="47">
        <v>0</v>
      </c>
      <c r="K48" s="49">
        <v>0</v>
      </c>
      <c r="L48" s="47">
        <v>0</v>
      </c>
      <c r="M48" s="47">
        <v>1136</v>
      </c>
      <c r="N48" s="47">
        <v>4578440</v>
      </c>
      <c r="O48" s="47">
        <v>0</v>
      </c>
      <c r="P48" s="47">
        <v>0</v>
      </c>
      <c r="Q48" s="47">
        <v>0</v>
      </c>
      <c r="R48" s="47">
        <v>0</v>
      </c>
      <c r="S48" s="47">
        <v>0</v>
      </c>
      <c r="T48" s="47">
        <v>0</v>
      </c>
      <c r="U48" s="47">
        <v>0</v>
      </c>
      <c r="V48" s="47">
        <v>0</v>
      </c>
      <c r="W48" s="47">
        <v>0</v>
      </c>
      <c r="X48" s="47">
        <v>0</v>
      </c>
      <c r="Y48" s="47">
        <v>0</v>
      </c>
      <c r="Z48" s="47">
        <v>0</v>
      </c>
      <c r="AA48" s="47">
        <v>0</v>
      </c>
      <c r="AB48" s="47">
        <v>0</v>
      </c>
      <c r="AC48" s="47">
        <v>68676.600000000006</v>
      </c>
      <c r="AD48" s="47">
        <v>100000</v>
      </c>
      <c r="AE48" s="47">
        <v>0</v>
      </c>
      <c r="AF48" s="50">
        <v>2020</v>
      </c>
      <c r="AG48" s="50">
        <v>2020</v>
      </c>
      <c r="AH48" s="51">
        <v>2020</v>
      </c>
      <c r="AT48" s="30" t="e">
        <f>VLOOKUP(C48,AW:AX,2,FALSE)</f>
        <v>#N/A</v>
      </c>
    </row>
    <row r="49" spans="1:46" ht="61.5" x14ac:dyDescent="0.85">
      <c r="A49" s="30">
        <v>1</v>
      </c>
      <c r="B49" s="108">
        <f>SUBTOTAL(103,$A$22:A49)</f>
        <v>28</v>
      </c>
      <c r="C49" s="34" t="s">
        <v>530</v>
      </c>
      <c r="D49" s="47">
        <f t="shared" si="0"/>
        <v>5857395.75</v>
      </c>
      <c r="E49" s="47">
        <v>0</v>
      </c>
      <c r="F49" s="47">
        <v>0</v>
      </c>
      <c r="G49" s="47">
        <v>0</v>
      </c>
      <c r="H49" s="47">
        <v>0</v>
      </c>
      <c r="I49" s="47">
        <v>0</v>
      </c>
      <c r="J49" s="47">
        <v>0</v>
      </c>
      <c r="K49" s="49">
        <v>0</v>
      </c>
      <c r="L49" s="47">
        <v>0</v>
      </c>
      <c r="M49" s="47">
        <v>1420</v>
      </c>
      <c r="N49" s="47">
        <v>5672311.0800000001</v>
      </c>
      <c r="O49" s="47">
        <v>0</v>
      </c>
      <c r="P49" s="47">
        <v>0</v>
      </c>
      <c r="Q49" s="47">
        <v>0</v>
      </c>
      <c r="R49" s="47">
        <v>0</v>
      </c>
      <c r="S49" s="47">
        <v>0</v>
      </c>
      <c r="T49" s="47">
        <v>0</v>
      </c>
      <c r="U49" s="47">
        <v>0</v>
      </c>
      <c r="V49" s="47">
        <v>0</v>
      </c>
      <c r="W49" s="47">
        <v>0</v>
      </c>
      <c r="X49" s="47">
        <v>0</v>
      </c>
      <c r="Y49" s="47">
        <v>0</v>
      </c>
      <c r="Z49" s="47">
        <v>0</v>
      </c>
      <c r="AA49" s="47">
        <v>0</v>
      </c>
      <c r="AB49" s="47">
        <v>0</v>
      </c>
      <c r="AC49" s="47">
        <v>85084.67</v>
      </c>
      <c r="AD49" s="47">
        <v>100000</v>
      </c>
      <c r="AE49" s="47">
        <v>0</v>
      </c>
      <c r="AF49" s="50">
        <v>2020</v>
      </c>
      <c r="AG49" s="50">
        <v>2020</v>
      </c>
      <c r="AH49" s="51">
        <v>2020</v>
      </c>
      <c r="AT49" s="30" t="e">
        <f>VLOOKUP(C49,AW:AX,2,FALSE)</f>
        <v>#N/A</v>
      </c>
    </row>
    <row r="50" spans="1:46" ht="61.5" x14ac:dyDescent="0.85">
      <c r="A50" s="30">
        <v>1</v>
      </c>
      <c r="B50" s="108">
        <f>SUBTOTAL(103,$A$22:A50)</f>
        <v>29</v>
      </c>
      <c r="C50" s="34" t="s">
        <v>531</v>
      </c>
      <c r="D50" s="47">
        <f t="shared" si="0"/>
        <v>1318744.33</v>
      </c>
      <c r="E50" s="47">
        <v>0</v>
      </c>
      <c r="F50" s="47">
        <v>0</v>
      </c>
      <c r="G50" s="47">
        <v>0</v>
      </c>
      <c r="H50" s="47">
        <v>0</v>
      </c>
      <c r="I50" s="47">
        <v>0</v>
      </c>
      <c r="J50" s="47">
        <v>0</v>
      </c>
      <c r="K50" s="49">
        <v>0</v>
      </c>
      <c r="L50" s="47">
        <v>0</v>
      </c>
      <c r="M50" s="47">
        <v>316.10000000000002</v>
      </c>
      <c r="N50" s="47">
        <v>1230289.98</v>
      </c>
      <c r="O50" s="47">
        <v>0</v>
      </c>
      <c r="P50" s="47">
        <v>0</v>
      </c>
      <c r="Q50" s="47">
        <v>0</v>
      </c>
      <c r="R50" s="47">
        <v>0</v>
      </c>
      <c r="S50" s="47">
        <v>0</v>
      </c>
      <c r="T50" s="47">
        <v>0</v>
      </c>
      <c r="U50" s="47">
        <v>0</v>
      </c>
      <c r="V50" s="47">
        <v>0</v>
      </c>
      <c r="W50" s="47">
        <v>0</v>
      </c>
      <c r="X50" s="47">
        <v>0</v>
      </c>
      <c r="Y50" s="47">
        <v>0</v>
      </c>
      <c r="Z50" s="47">
        <v>0</v>
      </c>
      <c r="AA50" s="47">
        <v>0</v>
      </c>
      <c r="AB50" s="47">
        <v>0</v>
      </c>
      <c r="AC50" s="47">
        <v>18454.349999999999</v>
      </c>
      <c r="AD50" s="47">
        <v>70000</v>
      </c>
      <c r="AE50" s="47">
        <v>0</v>
      </c>
      <c r="AF50" s="50">
        <v>2020</v>
      </c>
      <c r="AG50" s="50">
        <v>2020</v>
      </c>
      <c r="AH50" s="51">
        <v>2020</v>
      </c>
      <c r="AT50" s="30" t="e">
        <f>VLOOKUP(C50,AW:AX,2,FALSE)</f>
        <v>#N/A</v>
      </c>
    </row>
    <row r="51" spans="1:46" ht="61.5" x14ac:dyDescent="0.85">
      <c r="A51" s="30">
        <v>1</v>
      </c>
      <c r="B51" s="108">
        <f>SUBTOTAL(103,$A$22:A51)</f>
        <v>30</v>
      </c>
      <c r="C51" s="34" t="s">
        <v>532</v>
      </c>
      <c r="D51" s="47">
        <f t="shared" si="0"/>
        <v>1791261.3800000001</v>
      </c>
      <c r="E51" s="47">
        <v>0</v>
      </c>
      <c r="F51" s="47">
        <v>0</v>
      </c>
      <c r="G51" s="47">
        <v>0</v>
      </c>
      <c r="H51" s="47">
        <v>0</v>
      </c>
      <c r="I51" s="47">
        <v>0</v>
      </c>
      <c r="J51" s="47">
        <v>0</v>
      </c>
      <c r="K51" s="49">
        <v>0</v>
      </c>
      <c r="L51" s="47">
        <v>0</v>
      </c>
      <c r="M51" s="47">
        <v>432.6</v>
      </c>
      <c r="N51" s="47">
        <v>1695824.02</v>
      </c>
      <c r="O51" s="47">
        <v>0</v>
      </c>
      <c r="P51" s="47">
        <v>0</v>
      </c>
      <c r="Q51" s="47">
        <v>0</v>
      </c>
      <c r="R51" s="47">
        <v>0</v>
      </c>
      <c r="S51" s="47">
        <v>0</v>
      </c>
      <c r="T51" s="47">
        <v>0</v>
      </c>
      <c r="U51" s="47">
        <v>0</v>
      </c>
      <c r="V51" s="47">
        <v>0</v>
      </c>
      <c r="W51" s="47">
        <v>0</v>
      </c>
      <c r="X51" s="47">
        <v>0</v>
      </c>
      <c r="Y51" s="47">
        <v>0</v>
      </c>
      <c r="Z51" s="47">
        <v>0</v>
      </c>
      <c r="AA51" s="47">
        <v>0</v>
      </c>
      <c r="AB51" s="47">
        <v>0</v>
      </c>
      <c r="AC51" s="47">
        <v>25437.360000000001</v>
      </c>
      <c r="AD51" s="47">
        <v>70000</v>
      </c>
      <c r="AE51" s="47">
        <v>0</v>
      </c>
      <c r="AF51" s="50">
        <v>2020</v>
      </c>
      <c r="AG51" s="50">
        <v>2020</v>
      </c>
      <c r="AH51" s="51">
        <v>2020</v>
      </c>
      <c r="AT51" s="30" t="e">
        <f>VLOOKUP(C51,AW:AX,2,FALSE)</f>
        <v>#N/A</v>
      </c>
    </row>
    <row r="52" spans="1:46" ht="61.5" x14ac:dyDescent="0.85">
      <c r="A52" s="30">
        <v>1</v>
      </c>
      <c r="B52" s="108">
        <f>SUBTOTAL(103,$A$22:A52)</f>
        <v>31</v>
      </c>
      <c r="C52" s="34" t="s">
        <v>533</v>
      </c>
      <c r="D52" s="47">
        <f t="shared" si="0"/>
        <v>2411249.27</v>
      </c>
      <c r="E52" s="47">
        <v>0</v>
      </c>
      <c r="F52" s="47">
        <v>0</v>
      </c>
      <c r="G52" s="47">
        <v>0</v>
      </c>
      <c r="H52" s="47">
        <v>0</v>
      </c>
      <c r="I52" s="47">
        <v>0</v>
      </c>
      <c r="J52" s="47">
        <v>0</v>
      </c>
      <c r="K52" s="49">
        <v>0</v>
      </c>
      <c r="L52" s="47">
        <v>0</v>
      </c>
      <c r="M52" s="47">
        <v>605</v>
      </c>
      <c r="N52" s="47">
        <v>2277092.88</v>
      </c>
      <c r="O52" s="47">
        <v>0</v>
      </c>
      <c r="P52" s="47">
        <v>0</v>
      </c>
      <c r="Q52" s="47">
        <v>0</v>
      </c>
      <c r="R52" s="47">
        <v>0</v>
      </c>
      <c r="S52" s="47">
        <v>0</v>
      </c>
      <c r="T52" s="47">
        <v>0</v>
      </c>
      <c r="U52" s="47">
        <v>0</v>
      </c>
      <c r="V52" s="47">
        <v>0</v>
      </c>
      <c r="W52" s="47">
        <v>0</v>
      </c>
      <c r="X52" s="47">
        <v>0</v>
      </c>
      <c r="Y52" s="47">
        <v>0</v>
      </c>
      <c r="Z52" s="47">
        <v>0</v>
      </c>
      <c r="AA52" s="47">
        <v>0</v>
      </c>
      <c r="AB52" s="47">
        <v>0</v>
      </c>
      <c r="AC52" s="47">
        <v>34156.39</v>
      </c>
      <c r="AD52" s="47">
        <v>100000</v>
      </c>
      <c r="AE52" s="47">
        <v>0</v>
      </c>
      <c r="AF52" s="50">
        <v>2020</v>
      </c>
      <c r="AG52" s="50">
        <v>2020</v>
      </c>
      <c r="AH52" s="51">
        <v>2020</v>
      </c>
      <c r="AT52" s="30" t="e">
        <f>VLOOKUP(C52,AW:AX,2,FALSE)</f>
        <v>#N/A</v>
      </c>
    </row>
    <row r="53" spans="1:46" ht="61.5" x14ac:dyDescent="0.85">
      <c r="A53" s="30">
        <v>1</v>
      </c>
      <c r="B53" s="108">
        <f>SUBTOTAL(103,$A$22:A53)</f>
        <v>32</v>
      </c>
      <c r="C53" s="34" t="s">
        <v>534</v>
      </c>
      <c r="D53" s="47">
        <f t="shared" si="0"/>
        <v>3283580.04</v>
      </c>
      <c r="E53" s="47">
        <v>0</v>
      </c>
      <c r="F53" s="47">
        <v>0</v>
      </c>
      <c r="G53" s="47">
        <v>0</v>
      </c>
      <c r="H53" s="47">
        <v>0</v>
      </c>
      <c r="I53" s="47">
        <v>0</v>
      </c>
      <c r="J53" s="47">
        <v>0</v>
      </c>
      <c r="K53" s="49">
        <v>0</v>
      </c>
      <c r="L53" s="47">
        <v>0</v>
      </c>
      <c r="M53" s="47">
        <v>780</v>
      </c>
      <c r="N53" s="47">
        <v>3136532.06</v>
      </c>
      <c r="O53" s="47">
        <v>0</v>
      </c>
      <c r="P53" s="47">
        <v>0</v>
      </c>
      <c r="Q53" s="47">
        <v>0</v>
      </c>
      <c r="R53" s="47">
        <v>0</v>
      </c>
      <c r="S53" s="47">
        <v>0</v>
      </c>
      <c r="T53" s="47">
        <v>0</v>
      </c>
      <c r="U53" s="47">
        <v>0</v>
      </c>
      <c r="V53" s="47">
        <v>0</v>
      </c>
      <c r="W53" s="47">
        <v>0</v>
      </c>
      <c r="X53" s="47">
        <v>0</v>
      </c>
      <c r="Y53" s="47">
        <v>0</v>
      </c>
      <c r="Z53" s="47">
        <v>0</v>
      </c>
      <c r="AA53" s="47">
        <v>0</v>
      </c>
      <c r="AB53" s="47">
        <v>0</v>
      </c>
      <c r="AC53" s="47">
        <v>47047.98</v>
      </c>
      <c r="AD53" s="47">
        <v>100000</v>
      </c>
      <c r="AE53" s="47">
        <v>0</v>
      </c>
      <c r="AF53" s="50">
        <v>2020</v>
      </c>
      <c r="AG53" s="50">
        <v>2020</v>
      </c>
      <c r="AH53" s="51">
        <v>2020</v>
      </c>
      <c r="AT53" s="30" t="e">
        <f>VLOOKUP(C53,AW:AX,2,FALSE)</f>
        <v>#N/A</v>
      </c>
    </row>
    <row r="54" spans="1:46" ht="61.5" x14ac:dyDescent="0.85">
      <c r="A54" s="30">
        <v>1</v>
      </c>
      <c r="B54" s="108">
        <f>SUBTOTAL(103,$A$22:A54)</f>
        <v>33</v>
      </c>
      <c r="C54" s="34" t="s">
        <v>535</v>
      </c>
      <c r="D54" s="47">
        <f t="shared" si="0"/>
        <v>15280979</v>
      </c>
      <c r="E54" s="47">
        <v>0</v>
      </c>
      <c r="F54" s="47">
        <v>0</v>
      </c>
      <c r="G54" s="47">
        <v>0</v>
      </c>
      <c r="H54" s="47">
        <v>0</v>
      </c>
      <c r="I54" s="47">
        <v>0</v>
      </c>
      <c r="J54" s="47">
        <v>0</v>
      </c>
      <c r="K54" s="49">
        <v>7</v>
      </c>
      <c r="L54" s="47">
        <v>14930979</v>
      </c>
      <c r="M54" s="47">
        <v>0</v>
      </c>
      <c r="N54" s="47">
        <v>0</v>
      </c>
      <c r="O54" s="47">
        <v>0</v>
      </c>
      <c r="P54" s="47">
        <v>0</v>
      </c>
      <c r="Q54" s="47">
        <v>0</v>
      </c>
      <c r="R54" s="47">
        <v>0</v>
      </c>
      <c r="S54" s="47">
        <v>0</v>
      </c>
      <c r="T54" s="47">
        <v>0</v>
      </c>
      <c r="U54" s="47">
        <v>0</v>
      </c>
      <c r="V54" s="47">
        <v>0</v>
      </c>
      <c r="W54" s="47">
        <v>0</v>
      </c>
      <c r="X54" s="47">
        <v>0</v>
      </c>
      <c r="Y54" s="47">
        <v>0</v>
      </c>
      <c r="Z54" s="47">
        <v>0</v>
      </c>
      <c r="AA54" s="47">
        <v>0</v>
      </c>
      <c r="AB54" s="47">
        <v>0</v>
      </c>
      <c r="AC54" s="47">
        <v>0</v>
      </c>
      <c r="AD54" s="47">
        <v>350000</v>
      </c>
      <c r="AE54" s="47">
        <v>0</v>
      </c>
      <c r="AF54" s="50">
        <v>2020</v>
      </c>
      <c r="AG54" s="50">
        <v>2020</v>
      </c>
      <c r="AH54" s="51" t="s">
        <v>278</v>
      </c>
      <c r="AT54" s="30" t="e">
        <f>VLOOKUP(C54,AW:AX,2,FALSE)</f>
        <v>#N/A</v>
      </c>
    </row>
    <row r="55" spans="1:46" ht="61.5" x14ac:dyDescent="0.85">
      <c r="A55" s="30">
        <v>1</v>
      </c>
      <c r="B55" s="108">
        <f>SUBTOTAL(103,$A$22:A55)</f>
        <v>34</v>
      </c>
      <c r="C55" s="34" t="s">
        <v>536</v>
      </c>
      <c r="D55" s="47">
        <f t="shared" si="0"/>
        <v>4360892</v>
      </c>
      <c r="E55" s="47">
        <v>0</v>
      </c>
      <c r="F55" s="47">
        <v>0</v>
      </c>
      <c r="G55" s="47">
        <v>0</v>
      </c>
      <c r="H55" s="47">
        <v>0</v>
      </c>
      <c r="I55" s="47">
        <v>0</v>
      </c>
      <c r="J55" s="47">
        <v>0</v>
      </c>
      <c r="K55" s="49">
        <v>2</v>
      </c>
      <c r="L55" s="47">
        <v>4260892</v>
      </c>
      <c r="M55" s="47">
        <v>0</v>
      </c>
      <c r="N55" s="47">
        <v>0</v>
      </c>
      <c r="O55" s="47">
        <v>0</v>
      </c>
      <c r="P55" s="47">
        <v>0</v>
      </c>
      <c r="Q55" s="47">
        <v>0</v>
      </c>
      <c r="R55" s="47">
        <v>0</v>
      </c>
      <c r="S55" s="47">
        <v>0</v>
      </c>
      <c r="T55" s="47">
        <v>0</v>
      </c>
      <c r="U55" s="47">
        <v>0</v>
      </c>
      <c r="V55" s="47">
        <v>0</v>
      </c>
      <c r="W55" s="47">
        <v>0</v>
      </c>
      <c r="X55" s="47">
        <v>0</v>
      </c>
      <c r="Y55" s="47">
        <v>0</v>
      </c>
      <c r="Z55" s="47">
        <v>0</v>
      </c>
      <c r="AA55" s="47">
        <v>0</v>
      </c>
      <c r="AB55" s="47">
        <v>0</v>
      </c>
      <c r="AC55" s="47">
        <v>0</v>
      </c>
      <c r="AD55" s="47">
        <v>100000</v>
      </c>
      <c r="AE55" s="47">
        <v>0</v>
      </c>
      <c r="AF55" s="50">
        <v>2020</v>
      </c>
      <c r="AG55" s="50">
        <v>2020</v>
      </c>
      <c r="AH55" s="51" t="s">
        <v>278</v>
      </c>
      <c r="AT55" s="30" t="e">
        <f>VLOOKUP(C55,AW:AX,2,FALSE)</f>
        <v>#N/A</v>
      </c>
    </row>
    <row r="56" spans="1:46" ht="61.5" x14ac:dyDescent="0.85">
      <c r="A56" s="30">
        <v>1</v>
      </c>
      <c r="B56" s="108">
        <f>SUBTOTAL(103,$A$22:A56)</f>
        <v>35</v>
      </c>
      <c r="C56" s="34" t="s">
        <v>537</v>
      </c>
      <c r="D56" s="47">
        <f t="shared" si="0"/>
        <v>2248303</v>
      </c>
      <c r="E56" s="47">
        <v>0</v>
      </c>
      <c r="F56" s="47">
        <v>0</v>
      </c>
      <c r="G56" s="47">
        <v>0</v>
      </c>
      <c r="H56" s="47">
        <v>0</v>
      </c>
      <c r="I56" s="47">
        <v>0</v>
      </c>
      <c r="J56" s="47">
        <v>0</v>
      </c>
      <c r="K56" s="49">
        <v>1</v>
      </c>
      <c r="L56" s="47">
        <v>2178303</v>
      </c>
      <c r="M56" s="47">
        <v>0</v>
      </c>
      <c r="N56" s="47">
        <v>0</v>
      </c>
      <c r="O56" s="47">
        <v>0</v>
      </c>
      <c r="P56" s="47">
        <v>0</v>
      </c>
      <c r="Q56" s="47">
        <v>0</v>
      </c>
      <c r="R56" s="47">
        <v>0</v>
      </c>
      <c r="S56" s="47">
        <v>0</v>
      </c>
      <c r="T56" s="47">
        <v>0</v>
      </c>
      <c r="U56" s="47">
        <v>0</v>
      </c>
      <c r="V56" s="47">
        <v>0</v>
      </c>
      <c r="W56" s="47">
        <v>0</v>
      </c>
      <c r="X56" s="47">
        <v>0</v>
      </c>
      <c r="Y56" s="47">
        <v>0</v>
      </c>
      <c r="Z56" s="47">
        <v>0</v>
      </c>
      <c r="AA56" s="47">
        <v>0</v>
      </c>
      <c r="AB56" s="47">
        <v>0</v>
      </c>
      <c r="AC56" s="47">
        <v>0</v>
      </c>
      <c r="AD56" s="47">
        <v>70000</v>
      </c>
      <c r="AE56" s="47">
        <v>0</v>
      </c>
      <c r="AF56" s="50">
        <v>2020</v>
      </c>
      <c r="AG56" s="50">
        <v>2020</v>
      </c>
      <c r="AH56" s="51" t="s">
        <v>278</v>
      </c>
      <c r="AT56" s="30" t="e">
        <f>VLOOKUP(C56,AW:AX,2,FALSE)</f>
        <v>#N/A</v>
      </c>
    </row>
    <row r="57" spans="1:46" ht="61.5" x14ac:dyDescent="0.85">
      <c r="A57" s="30">
        <v>1</v>
      </c>
      <c r="B57" s="108">
        <f>SUBTOTAL(103,$A$22:A57)</f>
        <v>36</v>
      </c>
      <c r="C57" s="34" t="s">
        <v>538</v>
      </c>
      <c r="D57" s="47">
        <f t="shared" si="0"/>
        <v>4496606</v>
      </c>
      <c r="E57" s="47">
        <v>0</v>
      </c>
      <c r="F57" s="47">
        <v>0</v>
      </c>
      <c r="G57" s="47">
        <v>0</v>
      </c>
      <c r="H57" s="47">
        <v>0</v>
      </c>
      <c r="I57" s="47">
        <v>0</v>
      </c>
      <c r="J57" s="47">
        <v>0</v>
      </c>
      <c r="K57" s="49">
        <v>2</v>
      </c>
      <c r="L57" s="47">
        <v>4396606</v>
      </c>
      <c r="M57" s="47">
        <v>0</v>
      </c>
      <c r="N57" s="47">
        <v>0</v>
      </c>
      <c r="O57" s="47">
        <v>0</v>
      </c>
      <c r="P57" s="47">
        <v>0</v>
      </c>
      <c r="Q57" s="47">
        <v>0</v>
      </c>
      <c r="R57" s="47">
        <v>0</v>
      </c>
      <c r="S57" s="47">
        <v>0</v>
      </c>
      <c r="T57" s="47">
        <v>0</v>
      </c>
      <c r="U57" s="47">
        <v>0</v>
      </c>
      <c r="V57" s="47">
        <v>0</v>
      </c>
      <c r="W57" s="47">
        <v>0</v>
      </c>
      <c r="X57" s="47">
        <v>0</v>
      </c>
      <c r="Y57" s="47">
        <v>0</v>
      </c>
      <c r="Z57" s="47">
        <v>0</v>
      </c>
      <c r="AA57" s="47">
        <v>0</v>
      </c>
      <c r="AB57" s="47">
        <v>0</v>
      </c>
      <c r="AC57" s="47">
        <v>0</v>
      </c>
      <c r="AD57" s="47">
        <v>100000</v>
      </c>
      <c r="AE57" s="47">
        <v>0</v>
      </c>
      <c r="AF57" s="50">
        <v>2020</v>
      </c>
      <c r="AG57" s="50">
        <v>2020</v>
      </c>
      <c r="AH57" s="51" t="s">
        <v>278</v>
      </c>
      <c r="AT57" s="30" t="e">
        <f>VLOOKUP(C57,AW:AX,2,FALSE)</f>
        <v>#N/A</v>
      </c>
    </row>
    <row r="58" spans="1:46" ht="61.5" x14ac:dyDescent="0.85">
      <c r="A58" s="30">
        <v>1</v>
      </c>
      <c r="B58" s="108">
        <f>SUBTOTAL(103,$A$22:A58)</f>
        <v>37</v>
      </c>
      <c r="C58" s="34" t="s">
        <v>539</v>
      </c>
      <c r="D58" s="47">
        <f t="shared" si="0"/>
        <v>1387013.57</v>
      </c>
      <c r="E58" s="47">
        <v>0</v>
      </c>
      <c r="F58" s="47">
        <v>0</v>
      </c>
      <c r="G58" s="47">
        <v>0</v>
      </c>
      <c r="H58" s="47">
        <v>0</v>
      </c>
      <c r="I58" s="47">
        <v>0</v>
      </c>
      <c r="J58" s="47">
        <v>0</v>
      </c>
      <c r="K58" s="49">
        <v>0</v>
      </c>
      <c r="L58" s="47">
        <v>0</v>
      </c>
      <c r="M58" s="47">
        <v>332.1</v>
      </c>
      <c r="N58" s="47">
        <v>1297550.32</v>
      </c>
      <c r="O58" s="47">
        <v>0</v>
      </c>
      <c r="P58" s="47">
        <v>0</v>
      </c>
      <c r="Q58" s="47">
        <v>0</v>
      </c>
      <c r="R58" s="47">
        <v>0</v>
      </c>
      <c r="S58" s="47">
        <v>0</v>
      </c>
      <c r="T58" s="47">
        <v>0</v>
      </c>
      <c r="U58" s="47">
        <v>0</v>
      </c>
      <c r="V58" s="47">
        <v>0</v>
      </c>
      <c r="W58" s="47">
        <v>0</v>
      </c>
      <c r="X58" s="47">
        <v>0</v>
      </c>
      <c r="Y58" s="47">
        <v>0</v>
      </c>
      <c r="Z58" s="47">
        <v>0</v>
      </c>
      <c r="AA58" s="47">
        <v>0</v>
      </c>
      <c r="AB58" s="47">
        <v>0</v>
      </c>
      <c r="AC58" s="47">
        <v>19463.25</v>
      </c>
      <c r="AD58" s="47">
        <v>70000</v>
      </c>
      <c r="AE58" s="47">
        <v>0</v>
      </c>
      <c r="AF58" s="50">
        <v>2020</v>
      </c>
      <c r="AG58" s="50">
        <v>2020</v>
      </c>
      <c r="AH58" s="51">
        <v>2020</v>
      </c>
      <c r="AT58" s="30" t="e">
        <f>VLOOKUP(C58,AW:AX,2,FALSE)</f>
        <v>#N/A</v>
      </c>
    </row>
    <row r="59" spans="1:46" ht="61.5" x14ac:dyDescent="0.85">
      <c r="A59" s="30">
        <v>1</v>
      </c>
      <c r="B59" s="108">
        <f>SUBTOTAL(103,$A$22:A59)</f>
        <v>38</v>
      </c>
      <c r="C59" s="34" t="s">
        <v>540</v>
      </c>
      <c r="D59" s="47">
        <f t="shared" si="0"/>
        <v>985637.27</v>
      </c>
      <c r="E59" s="47">
        <v>0</v>
      </c>
      <c r="F59" s="47">
        <v>0</v>
      </c>
      <c r="G59" s="47">
        <v>0</v>
      </c>
      <c r="H59" s="47">
        <v>0</v>
      </c>
      <c r="I59" s="47">
        <v>0</v>
      </c>
      <c r="J59" s="47">
        <v>0</v>
      </c>
      <c r="K59" s="49">
        <v>0</v>
      </c>
      <c r="L59" s="47">
        <v>0</v>
      </c>
      <c r="M59" s="47">
        <v>231</v>
      </c>
      <c r="N59" s="47">
        <v>872549.03</v>
      </c>
      <c r="O59" s="47">
        <v>0</v>
      </c>
      <c r="P59" s="47">
        <v>0</v>
      </c>
      <c r="Q59" s="47">
        <v>0</v>
      </c>
      <c r="R59" s="47">
        <v>0</v>
      </c>
      <c r="S59" s="47">
        <v>0</v>
      </c>
      <c r="T59" s="47">
        <v>0</v>
      </c>
      <c r="U59" s="47">
        <v>0</v>
      </c>
      <c r="V59" s="47">
        <v>0</v>
      </c>
      <c r="W59" s="47">
        <v>0</v>
      </c>
      <c r="X59" s="47">
        <v>0</v>
      </c>
      <c r="Y59" s="47">
        <v>0</v>
      </c>
      <c r="Z59" s="47">
        <v>0</v>
      </c>
      <c r="AA59" s="47">
        <v>0</v>
      </c>
      <c r="AB59" s="47">
        <v>0</v>
      </c>
      <c r="AC59" s="47">
        <v>13088.24</v>
      </c>
      <c r="AD59" s="47">
        <v>100000</v>
      </c>
      <c r="AE59" s="47">
        <v>0</v>
      </c>
      <c r="AF59" s="50">
        <v>2020</v>
      </c>
      <c r="AG59" s="50">
        <v>2020</v>
      </c>
      <c r="AH59" s="51">
        <v>2020</v>
      </c>
      <c r="AT59" s="30" t="e">
        <f>VLOOKUP(C59,AW:AX,2,FALSE)</f>
        <v>#N/A</v>
      </c>
    </row>
    <row r="60" spans="1:46" ht="61.5" x14ac:dyDescent="0.85">
      <c r="A60" s="30">
        <v>1</v>
      </c>
      <c r="B60" s="108">
        <f>SUBTOTAL(103,$A$22:A60)</f>
        <v>39</v>
      </c>
      <c r="C60" s="34" t="s">
        <v>541</v>
      </c>
      <c r="D60" s="47">
        <f t="shared" si="0"/>
        <v>1473553.8699999999</v>
      </c>
      <c r="E60" s="47">
        <v>0</v>
      </c>
      <c r="F60" s="47">
        <v>0</v>
      </c>
      <c r="G60" s="47">
        <v>0</v>
      </c>
      <c r="H60" s="47">
        <v>0</v>
      </c>
      <c r="I60" s="47">
        <v>0</v>
      </c>
      <c r="J60" s="47">
        <v>0</v>
      </c>
      <c r="K60" s="49">
        <v>0</v>
      </c>
      <c r="L60" s="47">
        <v>0</v>
      </c>
      <c r="M60" s="47">
        <v>0</v>
      </c>
      <c r="N60" s="47">
        <v>0</v>
      </c>
      <c r="O60" s="47">
        <v>0</v>
      </c>
      <c r="P60" s="47">
        <v>0</v>
      </c>
      <c r="Q60" s="47">
        <v>353.32</v>
      </c>
      <c r="R60" s="47">
        <v>1382811.69</v>
      </c>
      <c r="S60" s="47">
        <v>0</v>
      </c>
      <c r="T60" s="47">
        <v>0</v>
      </c>
      <c r="U60" s="47">
        <v>0</v>
      </c>
      <c r="V60" s="47">
        <v>0</v>
      </c>
      <c r="W60" s="47">
        <v>0</v>
      </c>
      <c r="X60" s="47">
        <v>0</v>
      </c>
      <c r="Y60" s="47">
        <v>0</v>
      </c>
      <c r="Z60" s="47">
        <v>0</v>
      </c>
      <c r="AA60" s="47">
        <v>0</v>
      </c>
      <c r="AB60" s="47">
        <v>0</v>
      </c>
      <c r="AC60" s="47">
        <v>20742.18</v>
      </c>
      <c r="AD60" s="47">
        <v>70000</v>
      </c>
      <c r="AE60" s="47">
        <v>0</v>
      </c>
      <c r="AF60" s="50">
        <v>2020</v>
      </c>
      <c r="AG60" s="50">
        <v>2020</v>
      </c>
      <c r="AH60" s="51">
        <v>2020</v>
      </c>
      <c r="AT60" s="30" t="e">
        <f>VLOOKUP(C60,AW:AX,2,FALSE)</f>
        <v>#N/A</v>
      </c>
    </row>
    <row r="61" spans="1:46" ht="61.5" x14ac:dyDescent="0.85">
      <c r="A61" s="30">
        <v>1</v>
      </c>
      <c r="B61" s="108">
        <f>SUBTOTAL(103,$A$22:A61)</f>
        <v>40</v>
      </c>
      <c r="C61" s="34" t="s">
        <v>1166</v>
      </c>
      <c r="D61" s="47">
        <f t="shared" si="0"/>
        <v>3068875</v>
      </c>
      <c r="E61" s="47">
        <v>0</v>
      </c>
      <c r="F61" s="47">
        <v>0</v>
      </c>
      <c r="G61" s="47">
        <v>0</v>
      </c>
      <c r="H61" s="47">
        <v>0</v>
      </c>
      <c r="I61" s="47">
        <v>0</v>
      </c>
      <c r="J61" s="47">
        <v>0</v>
      </c>
      <c r="K61" s="49">
        <v>0</v>
      </c>
      <c r="L61" s="47">
        <v>0</v>
      </c>
      <c r="M61" s="47">
        <v>0</v>
      </c>
      <c r="N61" s="47">
        <v>0</v>
      </c>
      <c r="O61" s="47">
        <v>0</v>
      </c>
      <c r="P61" s="47">
        <v>0</v>
      </c>
      <c r="Q61" s="47">
        <v>860</v>
      </c>
      <c r="R61" s="47">
        <v>2925000</v>
      </c>
      <c r="S61" s="47">
        <v>0</v>
      </c>
      <c r="T61" s="47">
        <v>0</v>
      </c>
      <c r="U61" s="47">
        <v>0</v>
      </c>
      <c r="V61" s="47">
        <v>0</v>
      </c>
      <c r="W61" s="47">
        <v>0</v>
      </c>
      <c r="X61" s="47">
        <v>0</v>
      </c>
      <c r="Y61" s="47">
        <v>0</v>
      </c>
      <c r="Z61" s="47">
        <v>0</v>
      </c>
      <c r="AA61" s="47">
        <v>0</v>
      </c>
      <c r="AB61" s="47">
        <v>0</v>
      </c>
      <c r="AC61" s="47">
        <v>43875</v>
      </c>
      <c r="AD61" s="47">
        <v>100000</v>
      </c>
      <c r="AE61" s="47">
        <v>0</v>
      </c>
      <c r="AF61" s="50">
        <v>2020</v>
      </c>
      <c r="AG61" s="50">
        <v>2020</v>
      </c>
      <c r="AH61" s="51">
        <v>2020</v>
      </c>
      <c r="AT61" s="30" t="e">
        <f>VLOOKUP(C61,AW:AX,2,FALSE)</f>
        <v>#N/A</v>
      </c>
    </row>
    <row r="62" spans="1:46" ht="61.5" x14ac:dyDescent="0.85">
      <c r="A62" s="30">
        <v>1</v>
      </c>
      <c r="B62" s="108">
        <f>SUBTOTAL(103,$A$22:A62)</f>
        <v>41</v>
      </c>
      <c r="C62" s="34" t="s">
        <v>542</v>
      </c>
      <c r="D62" s="47">
        <f t="shared" si="0"/>
        <v>2248303</v>
      </c>
      <c r="E62" s="47">
        <v>0</v>
      </c>
      <c r="F62" s="47">
        <v>0</v>
      </c>
      <c r="G62" s="47">
        <v>0</v>
      </c>
      <c r="H62" s="47">
        <v>0</v>
      </c>
      <c r="I62" s="47">
        <v>0</v>
      </c>
      <c r="J62" s="47">
        <v>0</v>
      </c>
      <c r="K62" s="49">
        <v>1</v>
      </c>
      <c r="L62" s="47">
        <v>2178303</v>
      </c>
      <c r="M62" s="47">
        <v>0</v>
      </c>
      <c r="N62" s="47">
        <v>0</v>
      </c>
      <c r="O62" s="47">
        <v>0</v>
      </c>
      <c r="P62" s="47">
        <v>0</v>
      </c>
      <c r="Q62" s="47">
        <v>0</v>
      </c>
      <c r="R62" s="47">
        <v>0</v>
      </c>
      <c r="S62" s="47">
        <v>0</v>
      </c>
      <c r="T62" s="47">
        <v>0</v>
      </c>
      <c r="U62" s="47">
        <v>0</v>
      </c>
      <c r="V62" s="47">
        <v>0</v>
      </c>
      <c r="W62" s="47">
        <v>0</v>
      </c>
      <c r="X62" s="47">
        <v>0</v>
      </c>
      <c r="Y62" s="47">
        <v>0</v>
      </c>
      <c r="Z62" s="47">
        <v>0</v>
      </c>
      <c r="AA62" s="47">
        <v>0</v>
      </c>
      <c r="AB62" s="47">
        <v>0</v>
      </c>
      <c r="AC62" s="47">
        <v>0</v>
      </c>
      <c r="AD62" s="47">
        <v>70000</v>
      </c>
      <c r="AE62" s="47">
        <v>0</v>
      </c>
      <c r="AF62" s="50">
        <v>2020</v>
      </c>
      <c r="AG62" s="50">
        <v>2020</v>
      </c>
      <c r="AH62" s="51" t="s">
        <v>278</v>
      </c>
      <c r="AT62" s="30" t="e">
        <f>VLOOKUP(C62,AW:AX,2,FALSE)</f>
        <v>#N/A</v>
      </c>
    </row>
    <row r="63" spans="1:46" ht="61.5" x14ac:dyDescent="0.85">
      <c r="A63" s="30">
        <v>1</v>
      </c>
      <c r="B63" s="108">
        <f>SUBTOTAL(103,$A$22:A63)</f>
        <v>42</v>
      </c>
      <c r="C63" s="34" t="s">
        <v>543</v>
      </c>
      <c r="D63" s="47">
        <f t="shared" si="0"/>
        <v>3345041.9099999997</v>
      </c>
      <c r="E63" s="47">
        <v>0</v>
      </c>
      <c r="F63" s="47">
        <v>0</v>
      </c>
      <c r="G63" s="47">
        <v>0</v>
      </c>
      <c r="H63" s="47">
        <v>0</v>
      </c>
      <c r="I63" s="47">
        <v>0</v>
      </c>
      <c r="J63" s="47">
        <v>0</v>
      </c>
      <c r="K63" s="49">
        <v>0</v>
      </c>
      <c r="L63" s="47">
        <v>0</v>
      </c>
      <c r="M63" s="47">
        <v>794.6</v>
      </c>
      <c r="N63" s="47">
        <v>3197085.63</v>
      </c>
      <c r="O63" s="47">
        <v>0</v>
      </c>
      <c r="P63" s="47">
        <v>0</v>
      </c>
      <c r="Q63" s="47">
        <v>0</v>
      </c>
      <c r="R63" s="47">
        <v>0</v>
      </c>
      <c r="S63" s="47">
        <v>0</v>
      </c>
      <c r="T63" s="47">
        <v>0</v>
      </c>
      <c r="U63" s="47">
        <v>0</v>
      </c>
      <c r="V63" s="47">
        <v>0</v>
      </c>
      <c r="W63" s="47">
        <v>0</v>
      </c>
      <c r="X63" s="47">
        <v>0</v>
      </c>
      <c r="Y63" s="47">
        <v>0</v>
      </c>
      <c r="Z63" s="47">
        <v>0</v>
      </c>
      <c r="AA63" s="47">
        <v>0</v>
      </c>
      <c r="AB63" s="47">
        <v>0</v>
      </c>
      <c r="AC63" s="47">
        <v>47956.28</v>
      </c>
      <c r="AD63" s="47">
        <v>100000</v>
      </c>
      <c r="AE63" s="47">
        <v>0</v>
      </c>
      <c r="AF63" s="50">
        <v>2020</v>
      </c>
      <c r="AG63" s="50">
        <v>2020</v>
      </c>
      <c r="AH63" s="51">
        <v>2020</v>
      </c>
      <c r="AT63" s="30" t="e">
        <f>VLOOKUP(C63,AW:AX,2,FALSE)</f>
        <v>#N/A</v>
      </c>
    </row>
    <row r="64" spans="1:46" ht="61.5" x14ac:dyDescent="0.85">
      <c r="A64" s="30">
        <v>1</v>
      </c>
      <c r="B64" s="108">
        <f>SUBTOTAL(103,$A$22:A64)</f>
        <v>43</v>
      </c>
      <c r="C64" s="34" t="s">
        <v>544</v>
      </c>
      <c r="D64" s="47">
        <f t="shared" si="0"/>
        <v>3596842.14</v>
      </c>
      <c r="E64" s="47">
        <v>0</v>
      </c>
      <c r="F64" s="47">
        <v>0</v>
      </c>
      <c r="G64" s="47">
        <v>0</v>
      </c>
      <c r="H64" s="47">
        <v>0</v>
      </c>
      <c r="I64" s="47">
        <v>0</v>
      </c>
      <c r="J64" s="47">
        <v>0</v>
      </c>
      <c r="K64" s="49">
        <v>0</v>
      </c>
      <c r="L64" s="47">
        <v>0</v>
      </c>
      <c r="M64" s="47">
        <v>861</v>
      </c>
      <c r="N64" s="47">
        <v>3445164.67</v>
      </c>
      <c r="O64" s="47">
        <v>0</v>
      </c>
      <c r="P64" s="47">
        <v>0</v>
      </c>
      <c r="Q64" s="47">
        <v>0</v>
      </c>
      <c r="R64" s="47">
        <v>0</v>
      </c>
      <c r="S64" s="47">
        <v>0</v>
      </c>
      <c r="T64" s="47">
        <v>0</v>
      </c>
      <c r="U64" s="47">
        <v>0</v>
      </c>
      <c r="V64" s="47">
        <v>0</v>
      </c>
      <c r="W64" s="47">
        <v>0</v>
      </c>
      <c r="X64" s="47">
        <v>0</v>
      </c>
      <c r="Y64" s="47">
        <v>0</v>
      </c>
      <c r="Z64" s="47">
        <v>0</v>
      </c>
      <c r="AA64" s="47">
        <v>0</v>
      </c>
      <c r="AB64" s="47">
        <v>0</v>
      </c>
      <c r="AC64" s="47">
        <v>51677.47</v>
      </c>
      <c r="AD64" s="47">
        <v>100000</v>
      </c>
      <c r="AE64" s="47">
        <v>0</v>
      </c>
      <c r="AF64" s="50">
        <v>2020</v>
      </c>
      <c r="AG64" s="50">
        <v>2020</v>
      </c>
      <c r="AH64" s="51">
        <v>2020</v>
      </c>
      <c r="AT64" s="30" t="e">
        <f>VLOOKUP(C64,AW:AX,2,FALSE)</f>
        <v>#N/A</v>
      </c>
    </row>
    <row r="65" spans="1:46" ht="61.5" x14ac:dyDescent="0.85">
      <c r="A65" s="30">
        <v>1</v>
      </c>
      <c r="B65" s="108">
        <f>SUBTOTAL(103,$A$22:A65)</f>
        <v>44</v>
      </c>
      <c r="C65" s="34" t="s">
        <v>545</v>
      </c>
      <c r="D65" s="47">
        <f t="shared" si="0"/>
        <v>1174579.6199999999</v>
      </c>
      <c r="E65" s="47">
        <v>0</v>
      </c>
      <c r="F65" s="47">
        <v>0</v>
      </c>
      <c r="G65" s="47">
        <v>0</v>
      </c>
      <c r="H65" s="47">
        <v>0</v>
      </c>
      <c r="I65" s="47">
        <v>0</v>
      </c>
      <c r="J65" s="47">
        <v>0</v>
      </c>
      <c r="K65" s="49">
        <v>0</v>
      </c>
      <c r="L65" s="47">
        <v>0</v>
      </c>
      <c r="M65" s="47">
        <v>287</v>
      </c>
      <c r="N65" s="47">
        <v>1107960.22</v>
      </c>
      <c r="O65" s="47">
        <v>0</v>
      </c>
      <c r="P65" s="47">
        <v>0</v>
      </c>
      <c r="Q65" s="47">
        <v>0</v>
      </c>
      <c r="R65" s="47">
        <v>0</v>
      </c>
      <c r="S65" s="47">
        <v>0</v>
      </c>
      <c r="T65" s="47">
        <v>0</v>
      </c>
      <c r="U65" s="47">
        <v>0</v>
      </c>
      <c r="V65" s="47">
        <v>0</v>
      </c>
      <c r="W65" s="47">
        <v>0</v>
      </c>
      <c r="X65" s="47">
        <v>0</v>
      </c>
      <c r="Y65" s="47">
        <v>0</v>
      </c>
      <c r="Z65" s="47">
        <v>0</v>
      </c>
      <c r="AA65" s="47">
        <v>0</v>
      </c>
      <c r="AB65" s="47">
        <v>0</v>
      </c>
      <c r="AC65" s="47">
        <v>16619.400000000001</v>
      </c>
      <c r="AD65" s="47">
        <v>50000</v>
      </c>
      <c r="AE65" s="47">
        <v>0</v>
      </c>
      <c r="AF65" s="50">
        <v>2020</v>
      </c>
      <c r="AG65" s="50">
        <v>2020</v>
      </c>
      <c r="AH65" s="51">
        <v>2020</v>
      </c>
      <c r="AT65" s="30" t="e">
        <f>VLOOKUP(C65,AW:AX,2,FALSE)</f>
        <v>#N/A</v>
      </c>
    </row>
    <row r="66" spans="1:46" ht="61.5" x14ac:dyDescent="0.85">
      <c r="A66" s="30">
        <v>1</v>
      </c>
      <c r="B66" s="108">
        <f>SUBTOTAL(103,$A$22:A66)</f>
        <v>45</v>
      </c>
      <c r="C66" s="34" t="s">
        <v>546</v>
      </c>
      <c r="D66" s="47">
        <f t="shared" si="0"/>
        <v>7166073.3299999991</v>
      </c>
      <c r="E66" s="47">
        <v>0</v>
      </c>
      <c r="F66" s="47">
        <v>0</v>
      </c>
      <c r="G66" s="47">
        <v>0</v>
      </c>
      <c r="H66" s="47">
        <v>0</v>
      </c>
      <c r="I66" s="47">
        <v>0</v>
      </c>
      <c r="J66" s="47">
        <v>0</v>
      </c>
      <c r="K66" s="49">
        <v>0</v>
      </c>
      <c r="L66" s="47">
        <v>0</v>
      </c>
      <c r="M66" s="47">
        <v>1765</v>
      </c>
      <c r="N66" s="47">
        <v>6912387.5199999996</v>
      </c>
      <c r="O66" s="47">
        <v>0</v>
      </c>
      <c r="P66" s="47">
        <v>0</v>
      </c>
      <c r="Q66" s="47">
        <v>0</v>
      </c>
      <c r="R66" s="47">
        <v>0</v>
      </c>
      <c r="S66" s="47">
        <v>0</v>
      </c>
      <c r="T66" s="47">
        <v>0</v>
      </c>
      <c r="U66" s="47">
        <v>0</v>
      </c>
      <c r="V66" s="47">
        <v>0</v>
      </c>
      <c r="W66" s="47">
        <v>0</v>
      </c>
      <c r="X66" s="47">
        <v>0</v>
      </c>
      <c r="Y66" s="47">
        <v>0</v>
      </c>
      <c r="Z66" s="47">
        <v>0</v>
      </c>
      <c r="AA66" s="47">
        <v>0</v>
      </c>
      <c r="AB66" s="47">
        <v>0</v>
      </c>
      <c r="AC66" s="47">
        <v>103685.81</v>
      </c>
      <c r="AD66" s="47">
        <v>150000</v>
      </c>
      <c r="AE66" s="47">
        <v>0</v>
      </c>
      <c r="AF66" s="50">
        <v>2020</v>
      </c>
      <c r="AG66" s="50">
        <v>2020</v>
      </c>
      <c r="AH66" s="51">
        <v>2020</v>
      </c>
      <c r="AT66" s="30" t="e">
        <f>VLOOKUP(C66,AW:AX,2,FALSE)</f>
        <v>#N/A</v>
      </c>
    </row>
    <row r="67" spans="1:46" ht="61.5" x14ac:dyDescent="0.85">
      <c r="A67" s="30">
        <v>1</v>
      </c>
      <c r="B67" s="108">
        <f>SUBTOTAL(103,$A$22:A67)</f>
        <v>46</v>
      </c>
      <c r="C67" s="34" t="s">
        <v>547</v>
      </c>
      <c r="D67" s="47">
        <f t="shared" si="0"/>
        <v>8262644.0300000003</v>
      </c>
      <c r="E67" s="47">
        <v>0</v>
      </c>
      <c r="F67" s="47">
        <v>0</v>
      </c>
      <c r="G67" s="47">
        <v>0</v>
      </c>
      <c r="H67" s="47">
        <v>0</v>
      </c>
      <c r="I67" s="47">
        <v>0</v>
      </c>
      <c r="J67" s="47">
        <v>0</v>
      </c>
      <c r="K67" s="49">
        <v>0</v>
      </c>
      <c r="L67" s="47">
        <v>0</v>
      </c>
      <c r="M67" s="47">
        <v>2035</v>
      </c>
      <c r="N67" s="47">
        <v>7992752.7400000002</v>
      </c>
      <c r="O67" s="47">
        <v>0</v>
      </c>
      <c r="P67" s="47">
        <v>0</v>
      </c>
      <c r="Q67" s="47">
        <v>0</v>
      </c>
      <c r="R67" s="47">
        <v>0</v>
      </c>
      <c r="S67" s="47">
        <v>0</v>
      </c>
      <c r="T67" s="47">
        <v>0</v>
      </c>
      <c r="U67" s="47">
        <v>0</v>
      </c>
      <c r="V67" s="47">
        <v>0</v>
      </c>
      <c r="W67" s="47">
        <v>0</v>
      </c>
      <c r="X67" s="47">
        <v>0</v>
      </c>
      <c r="Y67" s="47">
        <v>0</v>
      </c>
      <c r="Z67" s="47">
        <v>0</v>
      </c>
      <c r="AA67" s="47">
        <v>0</v>
      </c>
      <c r="AB67" s="47">
        <v>0</v>
      </c>
      <c r="AC67" s="47">
        <v>119891.29</v>
      </c>
      <c r="AD67" s="47">
        <v>150000</v>
      </c>
      <c r="AE67" s="47">
        <v>0</v>
      </c>
      <c r="AF67" s="50">
        <v>2020</v>
      </c>
      <c r="AG67" s="50">
        <v>2020</v>
      </c>
      <c r="AH67" s="51">
        <v>2020</v>
      </c>
      <c r="AT67" s="30" t="e">
        <f>VLOOKUP(C67,AW:AX,2,FALSE)</f>
        <v>#N/A</v>
      </c>
    </row>
    <row r="68" spans="1:46" ht="61.5" x14ac:dyDescent="0.85">
      <c r="A68" s="30">
        <v>1</v>
      </c>
      <c r="B68" s="108">
        <f>SUBTOTAL(103,$A$22:A68)</f>
        <v>47</v>
      </c>
      <c r="C68" s="34" t="s">
        <v>548</v>
      </c>
      <c r="D68" s="47">
        <f t="shared" si="0"/>
        <v>3765448.0900000003</v>
      </c>
      <c r="E68" s="47">
        <v>0</v>
      </c>
      <c r="F68" s="47">
        <v>0</v>
      </c>
      <c r="G68" s="47">
        <v>0</v>
      </c>
      <c r="H68" s="47">
        <v>0</v>
      </c>
      <c r="I68" s="47">
        <v>0</v>
      </c>
      <c r="J68" s="47">
        <v>0</v>
      </c>
      <c r="K68" s="49">
        <v>0</v>
      </c>
      <c r="L68" s="47">
        <v>0</v>
      </c>
      <c r="M68" s="47">
        <v>918</v>
      </c>
      <c r="N68" s="47">
        <v>3611278.91</v>
      </c>
      <c r="O68" s="47">
        <v>0</v>
      </c>
      <c r="P68" s="47">
        <v>0</v>
      </c>
      <c r="Q68" s="47">
        <v>0</v>
      </c>
      <c r="R68" s="47">
        <v>0</v>
      </c>
      <c r="S68" s="47">
        <v>0</v>
      </c>
      <c r="T68" s="47">
        <v>0</v>
      </c>
      <c r="U68" s="47">
        <v>0</v>
      </c>
      <c r="V68" s="47">
        <v>0</v>
      </c>
      <c r="W68" s="47">
        <v>0</v>
      </c>
      <c r="X68" s="47">
        <v>0</v>
      </c>
      <c r="Y68" s="47">
        <v>0</v>
      </c>
      <c r="Z68" s="47">
        <v>0</v>
      </c>
      <c r="AA68" s="47">
        <v>0</v>
      </c>
      <c r="AB68" s="47">
        <v>0</v>
      </c>
      <c r="AC68" s="47">
        <v>54169.18</v>
      </c>
      <c r="AD68" s="47">
        <v>100000</v>
      </c>
      <c r="AE68" s="47">
        <v>0</v>
      </c>
      <c r="AF68" s="50">
        <v>2020</v>
      </c>
      <c r="AG68" s="50">
        <v>2020</v>
      </c>
      <c r="AH68" s="51">
        <v>2020</v>
      </c>
      <c r="AT68" s="30" t="e">
        <f>VLOOKUP(C68,AW:AX,2,FALSE)</f>
        <v>#N/A</v>
      </c>
    </row>
    <row r="69" spans="1:46" ht="61.5" x14ac:dyDescent="0.85">
      <c r="A69" s="30">
        <v>1</v>
      </c>
      <c r="B69" s="108">
        <f>SUBTOTAL(103,$A$22:A69)</f>
        <v>48</v>
      </c>
      <c r="C69" s="34" t="s">
        <v>549</v>
      </c>
      <c r="D69" s="47">
        <f t="shared" si="0"/>
        <v>4815288.3599999994</v>
      </c>
      <c r="E69" s="47">
        <v>0</v>
      </c>
      <c r="F69" s="47">
        <v>0</v>
      </c>
      <c r="G69" s="47">
        <v>0</v>
      </c>
      <c r="H69" s="47">
        <v>0</v>
      </c>
      <c r="I69" s="47">
        <v>0</v>
      </c>
      <c r="J69" s="47">
        <v>0</v>
      </c>
      <c r="K69" s="49">
        <v>0</v>
      </c>
      <c r="L69" s="47">
        <v>0</v>
      </c>
      <c r="M69" s="47">
        <v>1186</v>
      </c>
      <c r="N69" s="47">
        <v>4645604.3</v>
      </c>
      <c r="O69" s="47">
        <v>0</v>
      </c>
      <c r="P69" s="47">
        <v>0</v>
      </c>
      <c r="Q69" s="47">
        <v>0</v>
      </c>
      <c r="R69" s="47">
        <v>0</v>
      </c>
      <c r="S69" s="47">
        <v>0</v>
      </c>
      <c r="T69" s="47">
        <v>0</v>
      </c>
      <c r="U69" s="47">
        <v>0</v>
      </c>
      <c r="V69" s="47">
        <v>0</v>
      </c>
      <c r="W69" s="47">
        <v>0</v>
      </c>
      <c r="X69" s="47">
        <v>0</v>
      </c>
      <c r="Y69" s="47">
        <v>0</v>
      </c>
      <c r="Z69" s="47">
        <v>0</v>
      </c>
      <c r="AA69" s="47">
        <v>0</v>
      </c>
      <c r="AB69" s="47">
        <v>0</v>
      </c>
      <c r="AC69" s="47">
        <v>69684.06</v>
      </c>
      <c r="AD69" s="47">
        <v>100000</v>
      </c>
      <c r="AE69" s="47">
        <v>0</v>
      </c>
      <c r="AF69" s="50">
        <v>2020</v>
      </c>
      <c r="AG69" s="50">
        <v>2020</v>
      </c>
      <c r="AH69" s="51">
        <v>2020</v>
      </c>
      <c r="AT69" s="30" t="e">
        <f>VLOOKUP(C69,AW:AX,2,FALSE)</f>
        <v>#N/A</v>
      </c>
    </row>
    <row r="70" spans="1:46" ht="61.5" x14ac:dyDescent="0.85">
      <c r="A70" s="30">
        <v>1</v>
      </c>
      <c r="B70" s="108">
        <f>SUBTOTAL(103,$A$22:A70)</f>
        <v>49</v>
      </c>
      <c r="C70" s="34" t="s">
        <v>550</v>
      </c>
      <c r="D70" s="47">
        <f t="shared" si="0"/>
        <v>4344134.7699999996</v>
      </c>
      <c r="E70" s="47">
        <v>0</v>
      </c>
      <c r="F70" s="47">
        <v>0</v>
      </c>
      <c r="G70" s="47">
        <v>0</v>
      </c>
      <c r="H70" s="47">
        <v>0</v>
      </c>
      <c r="I70" s="47">
        <v>0</v>
      </c>
      <c r="J70" s="47">
        <v>0</v>
      </c>
      <c r="K70" s="49">
        <v>0</v>
      </c>
      <c r="L70" s="47">
        <v>0</v>
      </c>
      <c r="M70" s="47">
        <v>1045</v>
      </c>
      <c r="N70" s="47">
        <v>4181413.57</v>
      </c>
      <c r="O70" s="47">
        <v>0</v>
      </c>
      <c r="P70" s="47">
        <v>0</v>
      </c>
      <c r="Q70" s="47">
        <v>0</v>
      </c>
      <c r="R70" s="47">
        <v>0</v>
      </c>
      <c r="S70" s="47">
        <v>0</v>
      </c>
      <c r="T70" s="47">
        <v>0</v>
      </c>
      <c r="U70" s="47">
        <v>0</v>
      </c>
      <c r="V70" s="47">
        <v>0</v>
      </c>
      <c r="W70" s="47">
        <v>0</v>
      </c>
      <c r="X70" s="47">
        <v>0</v>
      </c>
      <c r="Y70" s="47">
        <v>0</v>
      </c>
      <c r="Z70" s="47">
        <v>0</v>
      </c>
      <c r="AA70" s="47">
        <v>0</v>
      </c>
      <c r="AB70" s="47">
        <v>0</v>
      </c>
      <c r="AC70" s="47">
        <v>62721.2</v>
      </c>
      <c r="AD70" s="47">
        <v>100000</v>
      </c>
      <c r="AE70" s="47">
        <v>0</v>
      </c>
      <c r="AF70" s="50">
        <v>2020</v>
      </c>
      <c r="AG70" s="50">
        <v>2020</v>
      </c>
      <c r="AH70" s="51">
        <v>2020</v>
      </c>
      <c r="AT70" s="30" t="e">
        <f>VLOOKUP(C70,AW:AX,2,FALSE)</f>
        <v>#N/A</v>
      </c>
    </row>
    <row r="71" spans="1:46" ht="61.5" x14ac:dyDescent="0.85">
      <c r="A71" s="30">
        <v>1</v>
      </c>
      <c r="B71" s="108">
        <f>SUBTOTAL(103,$A$22:A71)</f>
        <v>50</v>
      </c>
      <c r="C71" s="34" t="s">
        <v>551</v>
      </c>
      <c r="D71" s="47">
        <f t="shared" si="0"/>
        <v>2675102.6700000004</v>
      </c>
      <c r="E71" s="47">
        <v>0</v>
      </c>
      <c r="F71" s="47">
        <v>0</v>
      </c>
      <c r="G71" s="47">
        <v>0</v>
      </c>
      <c r="H71" s="47">
        <v>0</v>
      </c>
      <c r="I71" s="47">
        <v>0</v>
      </c>
      <c r="J71" s="47">
        <v>0</v>
      </c>
      <c r="K71" s="49">
        <v>0</v>
      </c>
      <c r="L71" s="47">
        <v>0</v>
      </c>
      <c r="M71" s="47">
        <v>627</v>
      </c>
      <c r="N71" s="47">
        <v>2537046.9700000002</v>
      </c>
      <c r="O71" s="47">
        <v>0</v>
      </c>
      <c r="P71" s="47">
        <v>0</v>
      </c>
      <c r="Q71" s="47">
        <v>0</v>
      </c>
      <c r="R71" s="47">
        <v>0</v>
      </c>
      <c r="S71" s="47">
        <v>0</v>
      </c>
      <c r="T71" s="47">
        <v>0</v>
      </c>
      <c r="U71" s="47">
        <v>0</v>
      </c>
      <c r="V71" s="47">
        <v>0</v>
      </c>
      <c r="W71" s="47">
        <v>0</v>
      </c>
      <c r="X71" s="47">
        <v>0</v>
      </c>
      <c r="Y71" s="47">
        <v>0</v>
      </c>
      <c r="Z71" s="47">
        <v>0</v>
      </c>
      <c r="AA71" s="47">
        <v>0</v>
      </c>
      <c r="AB71" s="47">
        <v>0</v>
      </c>
      <c r="AC71" s="47">
        <v>38055.699999999997</v>
      </c>
      <c r="AD71" s="47">
        <v>100000</v>
      </c>
      <c r="AE71" s="47">
        <v>0</v>
      </c>
      <c r="AF71" s="50">
        <v>2020</v>
      </c>
      <c r="AG71" s="50">
        <v>2020</v>
      </c>
      <c r="AH71" s="51">
        <v>2020</v>
      </c>
      <c r="AT71" s="30" t="e">
        <f>VLOOKUP(C71,AW:AX,2,FALSE)</f>
        <v>#N/A</v>
      </c>
    </row>
    <row r="72" spans="1:46" ht="61.5" x14ac:dyDescent="0.85">
      <c r="A72" s="30">
        <v>1</v>
      </c>
      <c r="B72" s="108">
        <f>SUBTOTAL(103,$A$22:A72)</f>
        <v>51</v>
      </c>
      <c r="C72" s="34" t="s">
        <v>552</v>
      </c>
      <c r="D72" s="47">
        <f t="shared" si="0"/>
        <v>2302288.7200000002</v>
      </c>
      <c r="E72" s="47">
        <v>0</v>
      </c>
      <c r="F72" s="47">
        <v>0</v>
      </c>
      <c r="G72" s="47">
        <v>0</v>
      </c>
      <c r="H72" s="47">
        <v>0</v>
      </c>
      <c r="I72" s="47">
        <v>0</v>
      </c>
      <c r="J72" s="47">
        <v>0</v>
      </c>
      <c r="K72" s="49">
        <v>0</v>
      </c>
      <c r="L72" s="47">
        <v>0</v>
      </c>
      <c r="M72" s="47">
        <v>575.94000000000005</v>
      </c>
      <c r="N72" s="47">
        <v>2169742.58</v>
      </c>
      <c r="O72" s="47">
        <v>0</v>
      </c>
      <c r="P72" s="47">
        <v>0</v>
      </c>
      <c r="Q72" s="47">
        <v>0</v>
      </c>
      <c r="R72" s="47">
        <v>0</v>
      </c>
      <c r="S72" s="47">
        <v>0</v>
      </c>
      <c r="T72" s="47">
        <v>0</v>
      </c>
      <c r="U72" s="47">
        <v>0</v>
      </c>
      <c r="V72" s="47">
        <v>0</v>
      </c>
      <c r="W72" s="47">
        <v>0</v>
      </c>
      <c r="X72" s="47">
        <v>0</v>
      </c>
      <c r="Y72" s="47">
        <v>0</v>
      </c>
      <c r="Z72" s="47">
        <v>0</v>
      </c>
      <c r="AA72" s="47">
        <v>0</v>
      </c>
      <c r="AB72" s="47">
        <v>0</v>
      </c>
      <c r="AC72" s="47">
        <v>32546.14</v>
      </c>
      <c r="AD72" s="47">
        <v>100000</v>
      </c>
      <c r="AE72" s="47">
        <v>0</v>
      </c>
      <c r="AF72" s="50">
        <v>2020</v>
      </c>
      <c r="AG72" s="50">
        <v>2020</v>
      </c>
      <c r="AH72" s="51">
        <v>2020</v>
      </c>
      <c r="AT72" s="30" t="e">
        <f>VLOOKUP(C72,AW:AX,2,FALSE)</f>
        <v>#N/A</v>
      </c>
    </row>
    <row r="73" spans="1:46" ht="61.5" x14ac:dyDescent="0.85">
      <c r="A73" s="30">
        <v>1</v>
      </c>
      <c r="B73" s="108">
        <f>SUBTOTAL(103,$A$22:A73)</f>
        <v>52</v>
      </c>
      <c r="C73" s="34" t="s">
        <v>553</v>
      </c>
      <c r="D73" s="47">
        <f t="shared" si="0"/>
        <v>3507491.94</v>
      </c>
      <c r="E73" s="47">
        <v>0</v>
      </c>
      <c r="F73" s="47">
        <v>0</v>
      </c>
      <c r="G73" s="47">
        <v>0</v>
      </c>
      <c r="H73" s="47">
        <v>0</v>
      </c>
      <c r="I73" s="47">
        <v>0</v>
      </c>
      <c r="J73" s="47">
        <v>0</v>
      </c>
      <c r="K73" s="49">
        <v>0</v>
      </c>
      <c r="L73" s="47">
        <v>0</v>
      </c>
      <c r="M73" s="47">
        <v>839</v>
      </c>
      <c r="N73" s="47">
        <v>3357134.92</v>
      </c>
      <c r="O73" s="47">
        <v>0</v>
      </c>
      <c r="P73" s="47">
        <v>0</v>
      </c>
      <c r="Q73" s="47">
        <v>0</v>
      </c>
      <c r="R73" s="47">
        <v>0</v>
      </c>
      <c r="S73" s="47">
        <v>0</v>
      </c>
      <c r="T73" s="47">
        <v>0</v>
      </c>
      <c r="U73" s="47">
        <v>0</v>
      </c>
      <c r="V73" s="47">
        <v>0</v>
      </c>
      <c r="W73" s="47">
        <v>0</v>
      </c>
      <c r="X73" s="47">
        <v>0</v>
      </c>
      <c r="Y73" s="47">
        <v>0</v>
      </c>
      <c r="Z73" s="47">
        <v>0</v>
      </c>
      <c r="AA73" s="47">
        <v>0</v>
      </c>
      <c r="AB73" s="47">
        <v>0</v>
      </c>
      <c r="AC73" s="47">
        <v>50357.02</v>
      </c>
      <c r="AD73" s="47">
        <v>100000</v>
      </c>
      <c r="AE73" s="47">
        <v>0</v>
      </c>
      <c r="AF73" s="50">
        <v>2020</v>
      </c>
      <c r="AG73" s="50">
        <v>2020</v>
      </c>
      <c r="AH73" s="51">
        <v>2020</v>
      </c>
      <c r="AT73" s="30" t="e">
        <f>VLOOKUP(C73,AW:AX,2,FALSE)</f>
        <v>#N/A</v>
      </c>
    </row>
    <row r="74" spans="1:46" ht="61.5" x14ac:dyDescent="0.85">
      <c r="A74" s="30">
        <v>1</v>
      </c>
      <c r="B74" s="108">
        <f>SUBTOTAL(103,$A$22:A74)</f>
        <v>53</v>
      </c>
      <c r="C74" s="34" t="s">
        <v>554</v>
      </c>
      <c r="D74" s="47">
        <f t="shared" si="0"/>
        <v>4425362.24</v>
      </c>
      <c r="E74" s="47">
        <v>0</v>
      </c>
      <c r="F74" s="47">
        <v>0</v>
      </c>
      <c r="G74" s="47">
        <v>0</v>
      </c>
      <c r="H74" s="47">
        <v>0</v>
      </c>
      <c r="I74" s="47">
        <v>0</v>
      </c>
      <c r="J74" s="47">
        <v>0</v>
      </c>
      <c r="K74" s="49">
        <v>0</v>
      </c>
      <c r="L74" s="47">
        <v>0</v>
      </c>
      <c r="M74" s="47">
        <v>1065</v>
      </c>
      <c r="N74" s="47">
        <v>4261440.63</v>
      </c>
      <c r="O74" s="47">
        <v>0</v>
      </c>
      <c r="P74" s="47">
        <v>0</v>
      </c>
      <c r="Q74" s="47">
        <v>0</v>
      </c>
      <c r="R74" s="47">
        <v>0</v>
      </c>
      <c r="S74" s="47">
        <v>0</v>
      </c>
      <c r="T74" s="47">
        <v>0</v>
      </c>
      <c r="U74" s="47">
        <v>0</v>
      </c>
      <c r="V74" s="47">
        <v>0</v>
      </c>
      <c r="W74" s="47">
        <v>0</v>
      </c>
      <c r="X74" s="47">
        <v>0</v>
      </c>
      <c r="Y74" s="47">
        <v>0</v>
      </c>
      <c r="Z74" s="47">
        <v>0</v>
      </c>
      <c r="AA74" s="47">
        <v>0</v>
      </c>
      <c r="AB74" s="47">
        <v>0</v>
      </c>
      <c r="AC74" s="47">
        <v>63921.61</v>
      </c>
      <c r="AD74" s="47">
        <v>100000</v>
      </c>
      <c r="AE74" s="47">
        <v>0</v>
      </c>
      <c r="AF74" s="50">
        <v>2020</v>
      </c>
      <c r="AG74" s="50">
        <v>2020</v>
      </c>
      <c r="AH74" s="51">
        <v>2020</v>
      </c>
      <c r="AT74" s="30" t="e">
        <f>VLOOKUP(C74,AW:AX,2,FALSE)</f>
        <v>#N/A</v>
      </c>
    </row>
    <row r="75" spans="1:46" ht="61.5" x14ac:dyDescent="0.85">
      <c r="A75" s="30">
        <v>1</v>
      </c>
      <c r="B75" s="108">
        <f>SUBTOTAL(103,$A$22:A75)</f>
        <v>54</v>
      </c>
      <c r="C75" s="34" t="s">
        <v>555</v>
      </c>
      <c r="D75" s="47">
        <f t="shared" si="0"/>
        <v>3666132.39</v>
      </c>
      <c r="E75" s="47">
        <v>0</v>
      </c>
      <c r="F75" s="47">
        <v>0</v>
      </c>
      <c r="G75" s="47">
        <v>0</v>
      </c>
      <c r="H75" s="47">
        <v>0</v>
      </c>
      <c r="I75" s="47">
        <v>0</v>
      </c>
      <c r="J75" s="47">
        <v>0</v>
      </c>
      <c r="K75" s="49">
        <v>0</v>
      </c>
      <c r="L75" s="47">
        <v>0</v>
      </c>
      <c r="M75" s="47">
        <v>878</v>
      </c>
      <c r="N75" s="47">
        <v>3513430.93</v>
      </c>
      <c r="O75" s="47">
        <v>0</v>
      </c>
      <c r="P75" s="47">
        <v>0</v>
      </c>
      <c r="Q75" s="47">
        <v>0</v>
      </c>
      <c r="R75" s="47">
        <v>0</v>
      </c>
      <c r="S75" s="47">
        <v>0</v>
      </c>
      <c r="T75" s="47">
        <v>0</v>
      </c>
      <c r="U75" s="47">
        <v>0</v>
      </c>
      <c r="V75" s="47">
        <v>0</v>
      </c>
      <c r="W75" s="47">
        <v>0</v>
      </c>
      <c r="X75" s="47">
        <v>0</v>
      </c>
      <c r="Y75" s="47">
        <v>0</v>
      </c>
      <c r="Z75" s="47">
        <v>0</v>
      </c>
      <c r="AA75" s="47">
        <v>0</v>
      </c>
      <c r="AB75" s="47">
        <v>0</v>
      </c>
      <c r="AC75" s="47">
        <v>52701.46</v>
      </c>
      <c r="AD75" s="47">
        <v>100000</v>
      </c>
      <c r="AE75" s="47">
        <v>0</v>
      </c>
      <c r="AF75" s="50">
        <v>2020</v>
      </c>
      <c r="AG75" s="50">
        <v>2020</v>
      </c>
      <c r="AH75" s="51">
        <v>2020</v>
      </c>
      <c r="AT75" s="30" t="e">
        <f>VLOOKUP(C75,AW:AX,2,FALSE)</f>
        <v>#N/A</v>
      </c>
    </row>
    <row r="76" spans="1:46" ht="61.5" x14ac:dyDescent="0.85">
      <c r="A76" s="30">
        <v>1</v>
      </c>
      <c r="B76" s="108">
        <f>SUBTOTAL(103,$A$22:A76)</f>
        <v>55</v>
      </c>
      <c r="C76" s="34" t="s">
        <v>556</v>
      </c>
      <c r="D76" s="47">
        <f t="shared" si="0"/>
        <v>4995256.4400000004</v>
      </c>
      <c r="E76" s="47">
        <v>0</v>
      </c>
      <c r="F76" s="47">
        <v>0</v>
      </c>
      <c r="G76" s="47">
        <v>0</v>
      </c>
      <c r="H76" s="47">
        <v>0</v>
      </c>
      <c r="I76" s="47">
        <v>0</v>
      </c>
      <c r="J76" s="47">
        <v>0</v>
      </c>
      <c r="K76" s="49">
        <v>0</v>
      </c>
      <c r="L76" s="47">
        <v>0</v>
      </c>
      <c r="M76" s="47">
        <v>1213.0999999999999</v>
      </c>
      <c r="N76" s="47">
        <v>4822912.75</v>
      </c>
      <c r="O76" s="47">
        <v>0</v>
      </c>
      <c r="P76" s="47">
        <v>0</v>
      </c>
      <c r="Q76" s="47">
        <v>0</v>
      </c>
      <c r="R76" s="47">
        <v>0</v>
      </c>
      <c r="S76" s="47">
        <v>0</v>
      </c>
      <c r="T76" s="47">
        <v>0</v>
      </c>
      <c r="U76" s="47">
        <v>0</v>
      </c>
      <c r="V76" s="47">
        <v>0</v>
      </c>
      <c r="W76" s="47">
        <v>0</v>
      </c>
      <c r="X76" s="47">
        <v>0</v>
      </c>
      <c r="Y76" s="47">
        <v>0</v>
      </c>
      <c r="Z76" s="47">
        <v>0</v>
      </c>
      <c r="AA76" s="47">
        <v>0</v>
      </c>
      <c r="AB76" s="47">
        <v>0</v>
      </c>
      <c r="AC76" s="47">
        <v>72343.69</v>
      </c>
      <c r="AD76" s="47">
        <v>100000</v>
      </c>
      <c r="AE76" s="47">
        <v>0</v>
      </c>
      <c r="AF76" s="50">
        <v>2020</v>
      </c>
      <c r="AG76" s="50">
        <v>2020</v>
      </c>
      <c r="AH76" s="51">
        <v>2020</v>
      </c>
      <c r="AT76" s="30" t="e">
        <f>VLOOKUP(C76,AW:AX,2,FALSE)</f>
        <v>#N/A</v>
      </c>
    </row>
    <row r="77" spans="1:46" ht="61.5" x14ac:dyDescent="0.85">
      <c r="A77" s="30">
        <v>1</v>
      </c>
      <c r="B77" s="108">
        <f>SUBTOTAL(103,$A$22:A77)</f>
        <v>56</v>
      </c>
      <c r="C77" s="34" t="s">
        <v>557</v>
      </c>
      <c r="D77" s="47">
        <f t="shared" si="0"/>
        <v>2348490.67</v>
      </c>
      <c r="E77" s="47">
        <v>0</v>
      </c>
      <c r="F77" s="47">
        <v>0</v>
      </c>
      <c r="G77" s="47">
        <v>0</v>
      </c>
      <c r="H77" s="47">
        <v>0</v>
      </c>
      <c r="I77" s="47">
        <v>0</v>
      </c>
      <c r="J77" s="47">
        <v>0</v>
      </c>
      <c r="K77" s="49">
        <v>0</v>
      </c>
      <c r="L77" s="47">
        <v>0</v>
      </c>
      <c r="M77" s="47">
        <v>565</v>
      </c>
      <c r="N77" s="47">
        <v>2244818.39</v>
      </c>
      <c r="O77" s="47">
        <v>0</v>
      </c>
      <c r="P77" s="47">
        <v>0</v>
      </c>
      <c r="Q77" s="47">
        <v>0</v>
      </c>
      <c r="R77" s="47">
        <v>0</v>
      </c>
      <c r="S77" s="47">
        <v>0</v>
      </c>
      <c r="T77" s="47">
        <v>0</v>
      </c>
      <c r="U77" s="47">
        <v>0</v>
      </c>
      <c r="V77" s="47">
        <v>0</v>
      </c>
      <c r="W77" s="47">
        <v>0</v>
      </c>
      <c r="X77" s="47">
        <v>0</v>
      </c>
      <c r="Y77" s="47">
        <v>0</v>
      </c>
      <c r="Z77" s="47">
        <v>0</v>
      </c>
      <c r="AA77" s="47">
        <v>0</v>
      </c>
      <c r="AB77" s="47">
        <v>0</v>
      </c>
      <c r="AC77" s="47">
        <v>33672.28</v>
      </c>
      <c r="AD77" s="47">
        <v>70000</v>
      </c>
      <c r="AE77" s="47">
        <v>0</v>
      </c>
      <c r="AF77" s="50">
        <v>2020</v>
      </c>
      <c r="AG77" s="50">
        <v>2020</v>
      </c>
      <c r="AH77" s="51">
        <v>2020</v>
      </c>
      <c r="AT77" s="30" t="e">
        <f>VLOOKUP(C77,AW:AX,2,FALSE)</f>
        <v>#N/A</v>
      </c>
    </row>
    <row r="78" spans="1:46" ht="61.5" x14ac:dyDescent="0.85">
      <c r="A78" s="30">
        <v>1</v>
      </c>
      <c r="B78" s="108">
        <f>SUBTOTAL(103,$A$22:A78)</f>
        <v>57</v>
      </c>
      <c r="C78" s="34" t="s">
        <v>558</v>
      </c>
      <c r="D78" s="47">
        <f t="shared" si="0"/>
        <v>4020280.68</v>
      </c>
      <c r="E78" s="47">
        <v>0</v>
      </c>
      <c r="F78" s="47">
        <v>0</v>
      </c>
      <c r="G78" s="47">
        <v>0</v>
      </c>
      <c r="H78" s="47">
        <v>0</v>
      </c>
      <c r="I78" s="47">
        <v>0</v>
      </c>
      <c r="J78" s="47">
        <v>0</v>
      </c>
      <c r="K78" s="49">
        <v>0</v>
      </c>
      <c r="L78" s="47">
        <v>0</v>
      </c>
      <c r="M78" s="47">
        <v>955</v>
      </c>
      <c r="N78" s="47">
        <v>3862345.5</v>
      </c>
      <c r="O78" s="47">
        <v>0</v>
      </c>
      <c r="P78" s="47">
        <v>0</v>
      </c>
      <c r="Q78" s="47">
        <v>0</v>
      </c>
      <c r="R78" s="47">
        <v>0</v>
      </c>
      <c r="S78" s="47">
        <v>0</v>
      </c>
      <c r="T78" s="47">
        <v>0</v>
      </c>
      <c r="U78" s="47">
        <v>0</v>
      </c>
      <c r="V78" s="47">
        <v>0</v>
      </c>
      <c r="W78" s="47">
        <v>0</v>
      </c>
      <c r="X78" s="47">
        <v>0</v>
      </c>
      <c r="Y78" s="47">
        <v>0</v>
      </c>
      <c r="Z78" s="47">
        <v>0</v>
      </c>
      <c r="AA78" s="47">
        <v>0</v>
      </c>
      <c r="AB78" s="47">
        <v>0</v>
      </c>
      <c r="AC78" s="47">
        <v>57935.18</v>
      </c>
      <c r="AD78" s="47">
        <v>100000</v>
      </c>
      <c r="AE78" s="47">
        <v>0</v>
      </c>
      <c r="AF78" s="50">
        <v>2020</v>
      </c>
      <c r="AG78" s="50">
        <v>2020</v>
      </c>
      <c r="AH78" s="51">
        <v>2020</v>
      </c>
      <c r="AT78" s="30" t="e">
        <f>VLOOKUP(C78,AW:AX,2,FALSE)</f>
        <v>#N/A</v>
      </c>
    </row>
    <row r="79" spans="1:46" ht="61.5" x14ac:dyDescent="0.85">
      <c r="A79" s="30">
        <v>1</v>
      </c>
      <c r="B79" s="108">
        <f>SUBTOTAL(103,$A$22:A79)</f>
        <v>58</v>
      </c>
      <c r="C79" s="34" t="s">
        <v>559</v>
      </c>
      <c r="D79" s="47">
        <f t="shared" si="0"/>
        <v>150000</v>
      </c>
      <c r="E79" s="47">
        <v>0</v>
      </c>
      <c r="F79" s="47">
        <v>0</v>
      </c>
      <c r="G79" s="47">
        <v>0</v>
      </c>
      <c r="H79" s="47">
        <v>0</v>
      </c>
      <c r="I79" s="47">
        <v>0</v>
      </c>
      <c r="J79" s="47">
        <v>0</v>
      </c>
      <c r="K79" s="49">
        <v>0</v>
      </c>
      <c r="L79" s="47">
        <v>0</v>
      </c>
      <c r="M79" s="47">
        <v>0</v>
      </c>
      <c r="N79" s="47">
        <v>0</v>
      </c>
      <c r="O79" s="47">
        <v>0</v>
      </c>
      <c r="P79" s="47">
        <v>0</v>
      </c>
      <c r="Q79" s="47">
        <v>0</v>
      </c>
      <c r="R79" s="47">
        <v>0</v>
      </c>
      <c r="S79" s="47">
        <v>0</v>
      </c>
      <c r="T79" s="47">
        <v>0</v>
      </c>
      <c r="U79" s="47">
        <v>0</v>
      </c>
      <c r="V79" s="47">
        <v>0</v>
      </c>
      <c r="W79" s="47">
        <v>0</v>
      </c>
      <c r="X79" s="47">
        <v>0</v>
      </c>
      <c r="Y79" s="47">
        <v>0</v>
      </c>
      <c r="Z79" s="47">
        <v>0</v>
      </c>
      <c r="AA79" s="47">
        <v>0</v>
      </c>
      <c r="AB79" s="47">
        <v>0</v>
      </c>
      <c r="AC79" s="47">
        <v>0</v>
      </c>
      <c r="AD79" s="47">
        <v>150000</v>
      </c>
      <c r="AE79" s="47">
        <v>0</v>
      </c>
      <c r="AF79" s="50">
        <v>2020</v>
      </c>
      <c r="AG79" s="50" t="s">
        <v>278</v>
      </c>
      <c r="AH79" s="51" t="s">
        <v>278</v>
      </c>
      <c r="AT79" s="30" t="e">
        <f>VLOOKUP(C79,AW:AX,2,FALSE)</f>
        <v>#N/A</v>
      </c>
    </row>
    <row r="80" spans="1:46" ht="61.5" x14ac:dyDescent="0.85">
      <c r="A80" s="30">
        <v>1</v>
      </c>
      <c r="B80" s="108">
        <f>SUBTOTAL(103,$A$22:A80)</f>
        <v>59</v>
      </c>
      <c r="C80" s="34" t="s">
        <v>560</v>
      </c>
      <c r="D80" s="47">
        <f t="shared" si="0"/>
        <v>150000</v>
      </c>
      <c r="E80" s="47">
        <v>0</v>
      </c>
      <c r="F80" s="47">
        <v>0</v>
      </c>
      <c r="G80" s="47">
        <v>0</v>
      </c>
      <c r="H80" s="47">
        <v>0</v>
      </c>
      <c r="I80" s="47">
        <v>0</v>
      </c>
      <c r="J80" s="47">
        <v>0</v>
      </c>
      <c r="K80" s="49">
        <v>0</v>
      </c>
      <c r="L80" s="47">
        <v>0</v>
      </c>
      <c r="M80" s="47">
        <v>0</v>
      </c>
      <c r="N80" s="47">
        <v>0</v>
      </c>
      <c r="O80" s="47">
        <v>0</v>
      </c>
      <c r="P80" s="47">
        <v>0</v>
      </c>
      <c r="Q80" s="47">
        <v>0</v>
      </c>
      <c r="R80" s="47">
        <v>0</v>
      </c>
      <c r="S80" s="47">
        <v>0</v>
      </c>
      <c r="T80" s="47">
        <v>0</v>
      </c>
      <c r="U80" s="47">
        <v>0</v>
      </c>
      <c r="V80" s="47">
        <v>0</v>
      </c>
      <c r="W80" s="47">
        <v>0</v>
      </c>
      <c r="X80" s="47">
        <v>0</v>
      </c>
      <c r="Y80" s="47">
        <v>0</v>
      </c>
      <c r="Z80" s="47">
        <v>0</v>
      </c>
      <c r="AA80" s="47">
        <v>0</v>
      </c>
      <c r="AB80" s="47">
        <v>0</v>
      </c>
      <c r="AC80" s="47">
        <v>0</v>
      </c>
      <c r="AD80" s="47">
        <v>150000</v>
      </c>
      <c r="AE80" s="47">
        <v>0</v>
      </c>
      <c r="AF80" s="50">
        <v>2020</v>
      </c>
      <c r="AG80" s="50" t="s">
        <v>278</v>
      </c>
      <c r="AH80" s="51" t="s">
        <v>278</v>
      </c>
      <c r="AT80" s="30" t="e">
        <f>VLOOKUP(C80,AW:AX,2,FALSE)</f>
        <v>#N/A</v>
      </c>
    </row>
    <row r="81" spans="1:46" ht="61.5" x14ac:dyDescent="0.85">
      <c r="A81" s="30">
        <v>1</v>
      </c>
      <c r="B81" s="108">
        <f>SUBTOTAL(103,$A$22:A81)</f>
        <v>60</v>
      </c>
      <c r="C81" s="34" t="s">
        <v>561</v>
      </c>
      <c r="D81" s="47">
        <f t="shared" si="0"/>
        <v>150000</v>
      </c>
      <c r="E81" s="47">
        <v>0</v>
      </c>
      <c r="F81" s="47">
        <v>0</v>
      </c>
      <c r="G81" s="47">
        <v>0</v>
      </c>
      <c r="H81" s="47">
        <v>0</v>
      </c>
      <c r="I81" s="47">
        <v>0</v>
      </c>
      <c r="J81" s="47">
        <v>0</v>
      </c>
      <c r="K81" s="49">
        <v>0</v>
      </c>
      <c r="L81" s="47">
        <v>0</v>
      </c>
      <c r="M81" s="47">
        <v>0</v>
      </c>
      <c r="N81" s="47">
        <v>0</v>
      </c>
      <c r="O81" s="47">
        <v>0</v>
      </c>
      <c r="P81" s="47">
        <v>0</v>
      </c>
      <c r="Q81" s="47">
        <v>0</v>
      </c>
      <c r="R81" s="47">
        <v>0</v>
      </c>
      <c r="S81" s="47">
        <v>0</v>
      </c>
      <c r="T81" s="47">
        <v>0</v>
      </c>
      <c r="U81" s="47">
        <v>0</v>
      </c>
      <c r="V81" s="47">
        <v>0</v>
      </c>
      <c r="W81" s="47">
        <v>0</v>
      </c>
      <c r="X81" s="47">
        <v>0</v>
      </c>
      <c r="Y81" s="47">
        <v>0</v>
      </c>
      <c r="Z81" s="47">
        <v>0</v>
      </c>
      <c r="AA81" s="47">
        <v>0</v>
      </c>
      <c r="AB81" s="47">
        <v>0</v>
      </c>
      <c r="AC81" s="47">
        <v>0</v>
      </c>
      <c r="AD81" s="47">
        <v>150000</v>
      </c>
      <c r="AE81" s="47">
        <v>0</v>
      </c>
      <c r="AF81" s="50">
        <v>2020</v>
      </c>
      <c r="AG81" s="50" t="s">
        <v>278</v>
      </c>
      <c r="AH81" s="51" t="s">
        <v>278</v>
      </c>
      <c r="AT81" s="30" t="e">
        <f>VLOOKUP(C81,AW:AX,2,FALSE)</f>
        <v>#N/A</v>
      </c>
    </row>
    <row r="82" spans="1:46" ht="61.5" x14ac:dyDescent="0.85">
      <c r="A82" s="30">
        <v>1</v>
      </c>
      <c r="B82" s="108">
        <f>SUBTOTAL(103,$A$22:A82)</f>
        <v>61</v>
      </c>
      <c r="C82" s="34" t="s">
        <v>562</v>
      </c>
      <c r="D82" s="47">
        <f t="shared" si="0"/>
        <v>100000</v>
      </c>
      <c r="E82" s="47">
        <v>0</v>
      </c>
      <c r="F82" s="47">
        <v>0</v>
      </c>
      <c r="G82" s="47">
        <v>0</v>
      </c>
      <c r="H82" s="47">
        <v>0</v>
      </c>
      <c r="I82" s="47">
        <v>0</v>
      </c>
      <c r="J82" s="47">
        <v>0</v>
      </c>
      <c r="K82" s="49">
        <v>0</v>
      </c>
      <c r="L82" s="47">
        <v>0</v>
      </c>
      <c r="M82" s="47">
        <v>0</v>
      </c>
      <c r="N82" s="47">
        <v>0</v>
      </c>
      <c r="O82" s="47">
        <v>0</v>
      </c>
      <c r="P82" s="47">
        <v>0</v>
      </c>
      <c r="Q82" s="47">
        <v>0</v>
      </c>
      <c r="R82" s="47">
        <v>0</v>
      </c>
      <c r="S82" s="47">
        <v>0</v>
      </c>
      <c r="T82" s="47">
        <v>0</v>
      </c>
      <c r="U82" s="47">
        <v>0</v>
      </c>
      <c r="V82" s="47">
        <v>0</v>
      </c>
      <c r="W82" s="47">
        <v>0</v>
      </c>
      <c r="X82" s="47">
        <v>0</v>
      </c>
      <c r="Y82" s="47">
        <v>0</v>
      </c>
      <c r="Z82" s="47">
        <v>0</v>
      </c>
      <c r="AA82" s="47">
        <v>0</v>
      </c>
      <c r="AB82" s="47">
        <v>0</v>
      </c>
      <c r="AC82" s="47">
        <v>0</v>
      </c>
      <c r="AD82" s="47">
        <v>100000</v>
      </c>
      <c r="AE82" s="47">
        <v>0</v>
      </c>
      <c r="AF82" s="50">
        <v>2020</v>
      </c>
      <c r="AG82" s="50" t="s">
        <v>278</v>
      </c>
      <c r="AH82" s="51" t="s">
        <v>278</v>
      </c>
      <c r="AT82" s="30" t="e">
        <f>VLOOKUP(C82,AW:AX,2,FALSE)</f>
        <v>#N/A</v>
      </c>
    </row>
    <row r="83" spans="1:46" ht="61.5" x14ac:dyDescent="0.85">
      <c r="A83" s="30">
        <v>1</v>
      </c>
      <c r="B83" s="108">
        <f>SUBTOTAL(103,$A$22:A83)</f>
        <v>62</v>
      </c>
      <c r="C83" s="34" t="s">
        <v>563</v>
      </c>
      <c r="D83" s="47">
        <f t="shared" si="0"/>
        <v>70000</v>
      </c>
      <c r="E83" s="47">
        <v>0</v>
      </c>
      <c r="F83" s="47">
        <v>0</v>
      </c>
      <c r="G83" s="47">
        <v>0</v>
      </c>
      <c r="H83" s="47">
        <v>0</v>
      </c>
      <c r="I83" s="47">
        <v>0</v>
      </c>
      <c r="J83" s="47">
        <v>0</v>
      </c>
      <c r="K83" s="49">
        <v>0</v>
      </c>
      <c r="L83" s="47">
        <v>0</v>
      </c>
      <c r="M83" s="47">
        <v>0</v>
      </c>
      <c r="N83" s="47">
        <v>0</v>
      </c>
      <c r="O83" s="47">
        <v>0</v>
      </c>
      <c r="P83" s="47">
        <v>0</v>
      </c>
      <c r="Q83" s="47">
        <v>0</v>
      </c>
      <c r="R83" s="47">
        <v>0</v>
      </c>
      <c r="S83" s="47">
        <v>0</v>
      </c>
      <c r="T83" s="47">
        <v>0</v>
      </c>
      <c r="U83" s="47">
        <v>0</v>
      </c>
      <c r="V83" s="47">
        <v>0</v>
      </c>
      <c r="W83" s="47">
        <v>0</v>
      </c>
      <c r="X83" s="47">
        <v>0</v>
      </c>
      <c r="Y83" s="47">
        <v>0</v>
      </c>
      <c r="Z83" s="47">
        <v>0</v>
      </c>
      <c r="AA83" s="47">
        <v>0</v>
      </c>
      <c r="AB83" s="47">
        <v>0</v>
      </c>
      <c r="AC83" s="47">
        <v>0</v>
      </c>
      <c r="AD83" s="47">
        <v>70000</v>
      </c>
      <c r="AE83" s="47">
        <v>0</v>
      </c>
      <c r="AF83" s="50">
        <v>2020</v>
      </c>
      <c r="AG83" s="50" t="s">
        <v>278</v>
      </c>
      <c r="AH83" s="51" t="s">
        <v>278</v>
      </c>
      <c r="AT83" s="30" t="e">
        <f>VLOOKUP(C83,AW:AX,2,FALSE)</f>
        <v>#N/A</v>
      </c>
    </row>
    <row r="84" spans="1:46" ht="61.5" x14ac:dyDescent="0.85">
      <c r="A84" s="30">
        <v>1</v>
      </c>
      <c r="B84" s="108">
        <f>SUBTOTAL(103,$A$22:A84)</f>
        <v>63</v>
      </c>
      <c r="C84" s="34" t="s">
        <v>564</v>
      </c>
      <c r="D84" s="47">
        <f t="shared" si="0"/>
        <v>70000</v>
      </c>
      <c r="E84" s="47">
        <v>0</v>
      </c>
      <c r="F84" s="47">
        <v>0</v>
      </c>
      <c r="G84" s="47">
        <v>0</v>
      </c>
      <c r="H84" s="47">
        <v>0</v>
      </c>
      <c r="I84" s="47">
        <v>0</v>
      </c>
      <c r="J84" s="47">
        <v>0</v>
      </c>
      <c r="K84" s="49">
        <v>0</v>
      </c>
      <c r="L84" s="47">
        <v>0</v>
      </c>
      <c r="M84" s="47">
        <v>0</v>
      </c>
      <c r="N84" s="47">
        <v>0</v>
      </c>
      <c r="O84" s="47">
        <v>0</v>
      </c>
      <c r="P84" s="47">
        <v>0</v>
      </c>
      <c r="Q84" s="47">
        <v>0</v>
      </c>
      <c r="R84" s="47">
        <v>0</v>
      </c>
      <c r="S84" s="47">
        <v>0</v>
      </c>
      <c r="T84" s="47">
        <v>0</v>
      </c>
      <c r="U84" s="47">
        <v>0</v>
      </c>
      <c r="V84" s="47">
        <v>0</v>
      </c>
      <c r="W84" s="47">
        <v>0</v>
      </c>
      <c r="X84" s="47">
        <v>0</v>
      </c>
      <c r="Y84" s="47">
        <v>0</v>
      </c>
      <c r="Z84" s="47">
        <v>0</v>
      </c>
      <c r="AA84" s="47">
        <v>0</v>
      </c>
      <c r="AB84" s="47">
        <v>0</v>
      </c>
      <c r="AC84" s="47">
        <v>0</v>
      </c>
      <c r="AD84" s="47">
        <v>70000</v>
      </c>
      <c r="AE84" s="47">
        <v>0</v>
      </c>
      <c r="AF84" s="50">
        <v>2020</v>
      </c>
      <c r="AG84" s="50" t="s">
        <v>278</v>
      </c>
      <c r="AH84" s="51" t="s">
        <v>278</v>
      </c>
      <c r="AT84" s="30" t="e">
        <f>VLOOKUP(C84,AW:AX,2,FALSE)</f>
        <v>#N/A</v>
      </c>
    </row>
    <row r="85" spans="1:46" ht="61.5" x14ac:dyDescent="0.85">
      <c r="A85" s="30">
        <v>1</v>
      </c>
      <c r="B85" s="108">
        <f>SUBTOTAL(103,$A$22:A85)</f>
        <v>64</v>
      </c>
      <c r="C85" s="34" t="s">
        <v>565</v>
      </c>
      <c r="D85" s="47">
        <f t="shared" si="0"/>
        <v>100000</v>
      </c>
      <c r="E85" s="47">
        <v>0</v>
      </c>
      <c r="F85" s="47">
        <v>0</v>
      </c>
      <c r="G85" s="47">
        <v>0</v>
      </c>
      <c r="H85" s="47">
        <v>0</v>
      </c>
      <c r="I85" s="47">
        <v>0</v>
      </c>
      <c r="J85" s="47">
        <v>0</v>
      </c>
      <c r="K85" s="49">
        <v>0</v>
      </c>
      <c r="L85" s="47">
        <v>0</v>
      </c>
      <c r="M85" s="47">
        <v>0</v>
      </c>
      <c r="N85" s="47">
        <v>0</v>
      </c>
      <c r="O85" s="47">
        <v>0</v>
      </c>
      <c r="P85" s="47">
        <v>0</v>
      </c>
      <c r="Q85" s="47">
        <v>0</v>
      </c>
      <c r="R85" s="47">
        <v>0</v>
      </c>
      <c r="S85" s="47">
        <v>0</v>
      </c>
      <c r="T85" s="47">
        <v>0</v>
      </c>
      <c r="U85" s="47">
        <v>0</v>
      </c>
      <c r="V85" s="47">
        <v>0</v>
      </c>
      <c r="W85" s="47">
        <v>0</v>
      </c>
      <c r="X85" s="47">
        <v>0</v>
      </c>
      <c r="Y85" s="47">
        <v>0</v>
      </c>
      <c r="Z85" s="47">
        <v>0</v>
      </c>
      <c r="AA85" s="47">
        <v>0</v>
      </c>
      <c r="AB85" s="47">
        <v>0</v>
      </c>
      <c r="AC85" s="47">
        <v>0</v>
      </c>
      <c r="AD85" s="47">
        <v>100000</v>
      </c>
      <c r="AE85" s="47">
        <v>0</v>
      </c>
      <c r="AF85" s="50">
        <v>2020</v>
      </c>
      <c r="AG85" s="50" t="s">
        <v>278</v>
      </c>
      <c r="AH85" s="51" t="s">
        <v>278</v>
      </c>
      <c r="AT85" s="30" t="e">
        <f>VLOOKUP(C85,AW:AX,2,FALSE)</f>
        <v>#N/A</v>
      </c>
    </row>
    <row r="86" spans="1:46" ht="61.5" x14ac:dyDescent="0.85">
      <c r="A86" s="30">
        <v>1</v>
      </c>
      <c r="B86" s="108">
        <f>SUBTOTAL(103,$A$22:A86)</f>
        <v>65</v>
      </c>
      <c r="C86" s="34" t="s">
        <v>566</v>
      </c>
      <c r="D86" s="47">
        <f t="shared" si="0"/>
        <v>100000</v>
      </c>
      <c r="E86" s="47">
        <v>0</v>
      </c>
      <c r="F86" s="47">
        <v>0</v>
      </c>
      <c r="G86" s="47">
        <v>0</v>
      </c>
      <c r="H86" s="47">
        <v>0</v>
      </c>
      <c r="I86" s="47">
        <v>0</v>
      </c>
      <c r="J86" s="47">
        <v>0</v>
      </c>
      <c r="K86" s="49">
        <v>0</v>
      </c>
      <c r="L86" s="47">
        <v>0</v>
      </c>
      <c r="M86" s="47">
        <v>0</v>
      </c>
      <c r="N86" s="47">
        <v>0</v>
      </c>
      <c r="O86" s="47">
        <v>0</v>
      </c>
      <c r="P86" s="47">
        <v>0</v>
      </c>
      <c r="Q86" s="47">
        <v>0</v>
      </c>
      <c r="R86" s="47">
        <v>0</v>
      </c>
      <c r="S86" s="47">
        <v>0</v>
      </c>
      <c r="T86" s="47">
        <v>0</v>
      </c>
      <c r="U86" s="47">
        <v>0</v>
      </c>
      <c r="V86" s="47">
        <v>0</v>
      </c>
      <c r="W86" s="47">
        <v>0</v>
      </c>
      <c r="X86" s="47">
        <v>0</v>
      </c>
      <c r="Y86" s="47">
        <v>0</v>
      </c>
      <c r="Z86" s="47">
        <v>0</v>
      </c>
      <c r="AA86" s="47">
        <v>0</v>
      </c>
      <c r="AB86" s="47">
        <v>0</v>
      </c>
      <c r="AC86" s="47">
        <v>0</v>
      </c>
      <c r="AD86" s="47">
        <v>100000</v>
      </c>
      <c r="AE86" s="47">
        <v>0</v>
      </c>
      <c r="AF86" s="50">
        <v>2020</v>
      </c>
      <c r="AG86" s="50" t="s">
        <v>278</v>
      </c>
      <c r="AH86" s="51" t="s">
        <v>278</v>
      </c>
      <c r="AT86" s="30" t="e">
        <f>VLOOKUP(C86,AW:AX,2,FALSE)</f>
        <v>#N/A</v>
      </c>
    </row>
    <row r="87" spans="1:46" ht="61.5" x14ac:dyDescent="0.85">
      <c r="A87" s="30">
        <v>1</v>
      </c>
      <c r="B87" s="108">
        <f>SUBTOTAL(103,$A$22:A87)</f>
        <v>66</v>
      </c>
      <c r="C87" s="34" t="s">
        <v>567</v>
      </c>
      <c r="D87" s="47">
        <f t="shared" ref="D87:D133" si="1">E87+F87+G87+H87+I87+J87+L87+N87+P87+R87+T87+U87+V87+W87+X87+Y87+Z87+AA87+AB87+AC87+AD87+AE87</f>
        <v>100000</v>
      </c>
      <c r="E87" s="47">
        <v>0</v>
      </c>
      <c r="F87" s="47">
        <v>0</v>
      </c>
      <c r="G87" s="47">
        <v>0</v>
      </c>
      <c r="H87" s="47">
        <v>0</v>
      </c>
      <c r="I87" s="47">
        <v>0</v>
      </c>
      <c r="J87" s="47">
        <v>0</v>
      </c>
      <c r="K87" s="49">
        <v>0</v>
      </c>
      <c r="L87" s="47">
        <v>0</v>
      </c>
      <c r="M87" s="47">
        <v>0</v>
      </c>
      <c r="N87" s="47">
        <v>0</v>
      </c>
      <c r="O87" s="47">
        <v>0</v>
      </c>
      <c r="P87" s="47">
        <v>0</v>
      </c>
      <c r="Q87" s="47">
        <v>0</v>
      </c>
      <c r="R87" s="47">
        <v>0</v>
      </c>
      <c r="S87" s="47">
        <v>0</v>
      </c>
      <c r="T87" s="47">
        <v>0</v>
      </c>
      <c r="U87" s="47">
        <v>0</v>
      </c>
      <c r="V87" s="47">
        <v>0</v>
      </c>
      <c r="W87" s="47">
        <v>0</v>
      </c>
      <c r="X87" s="47">
        <v>0</v>
      </c>
      <c r="Y87" s="47">
        <v>0</v>
      </c>
      <c r="Z87" s="47">
        <v>0</v>
      </c>
      <c r="AA87" s="47">
        <v>0</v>
      </c>
      <c r="AB87" s="47">
        <v>0</v>
      </c>
      <c r="AC87" s="47">
        <v>0</v>
      </c>
      <c r="AD87" s="47">
        <v>100000</v>
      </c>
      <c r="AE87" s="47">
        <v>0</v>
      </c>
      <c r="AF87" s="50">
        <v>2020</v>
      </c>
      <c r="AG87" s="50" t="s">
        <v>278</v>
      </c>
      <c r="AH87" s="51" t="s">
        <v>278</v>
      </c>
      <c r="AT87" s="30" t="e">
        <f>VLOOKUP(C87,AW:AX,2,FALSE)</f>
        <v>#N/A</v>
      </c>
    </row>
    <row r="88" spans="1:46" ht="61.5" x14ac:dyDescent="0.85">
      <c r="A88" s="30">
        <v>1</v>
      </c>
      <c r="B88" s="108">
        <f>SUBTOTAL(103,$A$22:A88)</f>
        <v>67</v>
      </c>
      <c r="C88" s="34" t="s">
        <v>568</v>
      </c>
      <c r="D88" s="47">
        <f t="shared" si="1"/>
        <v>150000</v>
      </c>
      <c r="E88" s="47">
        <v>0</v>
      </c>
      <c r="F88" s="47">
        <v>0</v>
      </c>
      <c r="G88" s="47">
        <v>0</v>
      </c>
      <c r="H88" s="47">
        <v>0</v>
      </c>
      <c r="I88" s="47">
        <v>0</v>
      </c>
      <c r="J88" s="47">
        <v>0</v>
      </c>
      <c r="K88" s="49">
        <v>0</v>
      </c>
      <c r="L88" s="47">
        <v>0</v>
      </c>
      <c r="M88" s="47">
        <v>0</v>
      </c>
      <c r="N88" s="47">
        <v>0</v>
      </c>
      <c r="O88" s="47">
        <v>0</v>
      </c>
      <c r="P88" s="47">
        <v>0</v>
      </c>
      <c r="Q88" s="47">
        <v>0</v>
      </c>
      <c r="R88" s="47">
        <v>0</v>
      </c>
      <c r="S88" s="47">
        <v>0</v>
      </c>
      <c r="T88" s="47">
        <v>0</v>
      </c>
      <c r="U88" s="47">
        <v>0</v>
      </c>
      <c r="V88" s="47">
        <v>0</v>
      </c>
      <c r="W88" s="47">
        <v>0</v>
      </c>
      <c r="X88" s="47">
        <v>0</v>
      </c>
      <c r="Y88" s="47">
        <v>0</v>
      </c>
      <c r="Z88" s="47">
        <v>0</v>
      </c>
      <c r="AA88" s="47">
        <v>0</v>
      </c>
      <c r="AB88" s="47">
        <v>0</v>
      </c>
      <c r="AC88" s="47">
        <v>0</v>
      </c>
      <c r="AD88" s="47">
        <v>150000</v>
      </c>
      <c r="AE88" s="47">
        <v>0</v>
      </c>
      <c r="AF88" s="50">
        <v>2020</v>
      </c>
      <c r="AG88" s="50" t="s">
        <v>278</v>
      </c>
      <c r="AH88" s="51" t="s">
        <v>278</v>
      </c>
      <c r="AT88" s="30" t="e">
        <f>VLOOKUP(C88,AW:AX,2,FALSE)</f>
        <v>#N/A</v>
      </c>
    </row>
    <row r="89" spans="1:46" ht="61.5" x14ac:dyDescent="0.85">
      <c r="A89" s="30">
        <v>1</v>
      </c>
      <c r="B89" s="108">
        <f>SUBTOTAL(103,$A$22:A89)</f>
        <v>68</v>
      </c>
      <c r="C89" s="34" t="s">
        <v>569</v>
      </c>
      <c r="D89" s="47">
        <f t="shared" si="1"/>
        <v>100000</v>
      </c>
      <c r="E89" s="47">
        <v>0</v>
      </c>
      <c r="F89" s="47">
        <v>0</v>
      </c>
      <c r="G89" s="47">
        <v>0</v>
      </c>
      <c r="H89" s="47">
        <v>0</v>
      </c>
      <c r="I89" s="47">
        <v>0</v>
      </c>
      <c r="J89" s="47">
        <v>0</v>
      </c>
      <c r="K89" s="49">
        <v>0</v>
      </c>
      <c r="L89" s="47">
        <v>0</v>
      </c>
      <c r="M89" s="47">
        <v>0</v>
      </c>
      <c r="N89" s="47">
        <v>0</v>
      </c>
      <c r="O89" s="47">
        <v>0</v>
      </c>
      <c r="P89" s="47">
        <v>0</v>
      </c>
      <c r="Q89" s="47">
        <v>0</v>
      </c>
      <c r="R89" s="47">
        <v>0</v>
      </c>
      <c r="S89" s="47">
        <v>0</v>
      </c>
      <c r="T89" s="47">
        <v>0</v>
      </c>
      <c r="U89" s="47">
        <v>0</v>
      </c>
      <c r="V89" s="47">
        <v>0</v>
      </c>
      <c r="W89" s="47">
        <v>0</v>
      </c>
      <c r="X89" s="47">
        <v>0</v>
      </c>
      <c r="Y89" s="47">
        <v>0</v>
      </c>
      <c r="Z89" s="47">
        <v>0</v>
      </c>
      <c r="AA89" s="47">
        <v>0</v>
      </c>
      <c r="AB89" s="47">
        <v>0</v>
      </c>
      <c r="AC89" s="47">
        <v>0</v>
      </c>
      <c r="AD89" s="47">
        <v>100000</v>
      </c>
      <c r="AE89" s="47">
        <v>0</v>
      </c>
      <c r="AF89" s="50">
        <v>2020</v>
      </c>
      <c r="AG89" s="50" t="s">
        <v>278</v>
      </c>
      <c r="AH89" s="51" t="s">
        <v>278</v>
      </c>
      <c r="AT89" s="30" t="e">
        <f>VLOOKUP(C89,AW:AX,2,FALSE)</f>
        <v>#N/A</v>
      </c>
    </row>
    <row r="90" spans="1:46" ht="61.5" x14ac:dyDescent="0.85">
      <c r="A90" s="30">
        <v>1</v>
      </c>
      <c r="B90" s="108">
        <f>SUBTOTAL(103,$A$22:A90)</f>
        <v>69</v>
      </c>
      <c r="C90" s="34" t="s">
        <v>570</v>
      </c>
      <c r="D90" s="47">
        <f t="shared" si="1"/>
        <v>100000</v>
      </c>
      <c r="E90" s="47">
        <v>0</v>
      </c>
      <c r="F90" s="47">
        <v>0</v>
      </c>
      <c r="G90" s="47">
        <v>0</v>
      </c>
      <c r="H90" s="47">
        <v>0</v>
      </c>
      <c r="I90" s="47">
        <v>0</v>
      </c>
      <c r="J90" s="47">
        <v>0</v>
      </c>
      <c r="K90" s="49">
        <v>0</v>
      </c>
      <c r="L90" s="47">
        <v>0</v>
      </c>
      <c r="M90" s="47">
        <v>0</v>
      </c>
      <c r="N90" s="47">
        <v>0</v>
      </c>
      <c r="O90" s="47">
        <v>0</v>
      </c>
      <c r="P90" s="47">
        <v>0</v>
      </c>
      <c r="Q90" s="47">
        <v>0</v>
      </c>
      <c r="R90" s="47">
        <v>0</v>
      </c>
      <c r="S90" s="47">
        <v>0</v>
      </c>
      <c r="T90" s="47">
        <v>0</v>
      </c>
      <c r="U90" s="47">
        <v>0</v>
      </c>
      <c r="V90" s="47">
        <v>0</v>
      </c>
      <c r="W90" s="47">
        <v>0</v>
      </c>
      <c r="X90" s="47">
        <v>0</v>
      </c>
      <c r="Y90" s="47">
        <v>0</v>
      </c>
      <c r="Z90" s="47">
        <v>0</v>
      </c>
      <c r="AA90" s="47">
        <v>0</v>
      </c>
      <c r="AB90" s="47">
        <v>0</v>
      </c>
      <c r="AC90" s="47">
        <v>0</v>
      </c>
      <c r="AD90" s="47">
        <v>100000</v>
      </c>
      <c r="AE90" s="47">
        <v>0</v>
      </c>
      <c r="AF90" s="50">
        <v>2020</v>
      </c>
      <c r="AG90" s="50" t="s">
        <v>278</v>
      </c>
      <c r="AH90" s="51" t="s">
        <v>278</v>
      </c>
      <c r="AT90" s="30" t="e">
        <f>VLOOKUP(C90,AW:AX,2,FALSE)</f>
        <v>#N/A</v>
      </c>
    </row>
    <row r="91" spans="1:46" ht="61.5" x14ac:dyDescent="0.85">
      <c r="A91" s="30">
        <v>1</v>
      </c>
      <c r="B91" s="108">
        <f>SUBTOTAL(103,$A$22:A91)</f>
        <v>70</v>
      </c>
      <c r="C91" s="34" t="s">
        <v>571</v>
      </c>
      <c r="D91" s="47">
        <f t="shared" si="1"/>
        <v>150000</v>
      </c>
      <c r="E91" s="47">
        <v>0</v>
      </c>
      <c r="F91" s="47">
        <v>0</v>
      </c>
      <c r="G91" s="47">
        <v>0</v>
      </c>
      <c r="H91" s="47">
        <v>0</v>
      </c>
      <c r="I91" s="47">
        <v>0</v>
      </c>
      <c r="J91" s="47">
        <v>0</v>
      </c>
      <c r="K91" s="49">
        <v>0</v>
      </c>
      <c r="L91" s="47">
        <v>0</v>
      </c>
      <c r="M91" s="47">
        <v>0</v>
      </c>
      <c r="N91" s="47">
        <v>0</v>
      </c>
      <c r="O91" s="47">
        <v>0</v>
      </c>
      <c r="P91" s="47">
        <v>0</v>
      </c>
      <c r="Q91" s="47">
        <v>0</v>
      </c>
      <c r="R91" s="47">
        <v>0</v>
      </c>
      <c r="S91" s="47">
        <v>0</v>
      </c>
      <c r="T91" s="47">
        <v>0</v>
      </c>
      <c r="U91" s="47">
        <v>0</v>
      </c>
      <c r="V91" s="47">
        <v>0</v>
      </c>
      <c r="W91" s="47">
        <v>0</v>
      </c>
      <c r="X91" s="47">
        <v>0</v>
      </c>
      <c r="Y91" s="47">
        <v>0</v>
      </c>
      <c r="Z91" s="47">
        <v>0</v>
      </c>
      <c r="AA91" s="47">
        <v>0</v>
      </c>
      <c r="AB91" s="47">
        <v>0</v>
      </c>
      <c r="AC91" s="47">
        <v>0</v>
      </c>
      <c r="AD91" s="47">
        <v>150000</v>
      </c>
      <c r="AE91" s="47">
        <v>0</v>
      </c>
      <c r="AF91" s="50">
        <v>2020</v>
      </c>
      <c r="AG91" s="50" t="s">
        <v>278</v>
      </c>
      <c r="AH91" s="51" t="s">
        <v>278</v>
      </c>
      <c r="AT91" s="30" t="e">
        <f>VLOOKUP(C91,AW:AX,2,FALSE)</f>
        <v>#N/A</v>
      </c>
    </row>
    <row r="92" spans="1:46" ht="61.5" x14ac:dyDescent="0.85">
      <c r="A92" s="30">
        <v>1</v>
      </c>
      <c r="B92" s="108">
        <f>SUBTOTAL(103,$A$22:A92)</f>
        <v>71</v>
      </c>
      <c r="C92" s="34" t="s">
        <v>572</v>
      </c>
      <c r="D92" s="47">
        <f t="shared" si="1"/>
        <v>100000</v>
      </c>
      <c r="E92" s="47">
        <v>0</v>
      </c>
      <c r="F92" s="47">
        <v>0</v>
      </c>
      <c r="G92" s="47">
        <v>0</v>
      </c>
      <c r="H92" s="47">
        <v>0</v>
      </c>
      <c r="I92" s="47">
        <v>0</v>
      </c>
      <c r="J92" s="47">
        <v>0</v>
      </c>
      <c r="K92" s="49">
        <v>0</v>
      </c>
      <c r="L92" s="47">
        <v>0</v>
      </c>
      <c r="M92" s="47">
        <v>0</v>
      </c>
      <c r="N92" s="47">
        <v>0</v>
      </c>
      <c r="O92" s="47">
        <v>0</v>
      </c>
      <c r="P92" s="47">
        <v>0</v>
      </c>
      <c r="Q92" s="47">
        <v>0</v>
      </c>
      <c r="R92" s="47">
        <v>0</v>
      </c>
      <c r="S92" s="47">
        <v>0</v>
      </c>
      <c r="T92" s="47">
        <v>0</v>
      </c>
      <c r="U92" s="47">
        <v>0</v>
      </c>
      <c r="V92" s="47">
        <v>0</v>
      </c>
      <c r="W92" s="47">
        <v>0</v>
      </c>
      <c r="X92" s="47">
        <v>0</v>
      </c>
      <c r="Y92" s="47">
        <v>0</v>
      </c>
      <c r="Z92" s="47">
        <v>0</v>
      </c>
      <c r="AA92" s="47">
        <v>0</v>
      </c>
      <c r="AB92" s="47">
        <v>0</v>
      </c>
      <c r="AC92" s="47">
        <v>0</v>
      </c>
      <c r="AD92" s="47">
        <v>100000</v>
      </c>
      <c r="AE92" s="47">
        <v>0</v>
      </c>
      <c r="AF92" s="50">
        <v>2020</v>
      </c>
      <c r="AG92" s="50" t="s">
        <v>278</v>
      </c>
      <c r="AH92" s="51" t="s">
        <v>278</v>
      </c>
      <c r="AT92" s="30" t="e">
        <f>VLOOKUP(C92,AW:AX,2,FALSE)</f>
        <v>#N/A</v>
      </c>
    </row>
    <row r="93" spans="1:46" ht="61.5" x14ac:dyDescent="0.85">
      <c r="A93" s="30">
        <v>1</v>
      </c>
      <c r="B93" s="108">
        <f>SUBTOTAL(103,$A$22:A93)</f>
        <v>72</v>
      </c>
      <c r="C93" s="34" t="s">
        <v>573</v>
      </c>
      <c r="D93" s="47">
        <f t="shared" si="1"/>
        <v>100000</v>
      </c>
      <c r="E93" s="47">
        <v>0</v>
      </c>
      <c r="F93" s="47">
        <v>0</v>
      </c>
      <c r="G93" s="47">
        <v>0</v>
      </c>
      <c r="H93" s="47">
        <v>0</v>
      </c>
      <c r="I93" s="47">
        <v>0</v>
      </c>
      <c r="J93" s="47">
        <v>0</v>
      </c>
      <c r="K93" s="49">
        <v>0</v>
      </c>
      <c r="L93" s="47">
        <v>0</v>
      </c>
      <c r="M93" s="47">
        <v>0</v>
      </c>
      <c r="N93" s="47">
        <v>0</v>
      </c>
      <c r="O93" s="47">
        <v>0</v>
      </c>
      <c r="P93" s="47">
        <v>0</v>
      </c>
      <c r="Q93" s="47">
        <v>0</v>
      </c>
      <c r="R93" s="47">
        <v>0</v>
      </c>
      <c r="S93" s="47">
        <v>0</v>
      </c>
      <c r="T93" s="47">
        <v>0</v>
      </c>
      <c r="U93" s="47">
        <v>0</v>
      </c>
      <c r="V93" s="47">
        <v>0</v>
      </c>
      <c r="W93" s="47">
        <v>0</v>
      </c>
      <c r="X93" s="47">
        <v>0</v>
      </c>
      <c r="Y93" s="47">
        <v>0</v>
      </c>
      <c r="Z93" s="47">
        <v>0</v>
      </c>
      <c r="AA93" s="47">
        <v>0</v>
      </c>
      <c r="AB93" s="47">
        <v>0</v>
      </c>
      <c r="AC93" s="47">
        <v>0</v>
      </c>
      <c r="AD93" s="47">
        <v>100000</v>
      </c>
      <c r="AE93" s="47">
        <v>0</v>
      </c>
      <c r="AF93" s="50">
        <v>2020</v>
      </c>
      <c r="AG93" s="50" t="s">
        <v>278</v>
      </c>
      <c r="AH93" s="51" t="s">
        <v>278</v>
      </c>
      <c r="AT93" s="30" t="e">
        <f>VLOOKUP(C93,AW:AX,2,FALSE)</f>
        <v>#N/A</v>
      </c>
    </row>
    <row r="94" spans="1:46" ht="61.5" x14ac:dyDescent="0.85">
      <c r="A94" s="30">
        <v>1</v>
      </c>
      <c r="B94" s="108">
        <f>SUBTOTAL(103,$A$22:A94)</f>
        <v>73</v>
      </c>
      <c r="C94" s="34" t="s">
        <v>574</v>
      </c>
      <c r="D94" s="47">
        <f t="shared" si="1"/>
        <v>150000</v>
      </c>
      <c r="E94" s="47">
        <v>0</v>
      </c>
      <c r="F94" s="47">
        <v>0</v>
      </c>
      <c r="G94" s="47">
        <v>0</v>
      </c>
      <c r="H94" s="47">
        <v>0</v>
      </c>
      <c r="I94" s="47">
        <v>0</v>
      </c>
      <c r="J94" s="47">
        <v>0</v>
      </c>
      <c r="K94" s="49">
        <v>0</v>
      </c>
      <c r="L94" s="47">
        <v>0</v>
      </c>
      <c r="M94" s="47">
        <v>0</v>
      </c>
      <c r="N94" s="47">
        <v>0</v>
      </c>
      <c r="O94" s="47">
        <v>0</v>
      </c>
      <c r="P94" s="47">
        <v>0</v>
      </c>
      <c r="Q94" s="47">
        <v>0</v>
      </c>
      <c r="R94" s="47">
        <v>0</v>
      </c>
      <c r="S94" s="47">
        <v>0</v>
      </c>
      <c r="T94" s="47">
        <v>0</v>
      </c>
      <c r="U94" s="47">
        <v>0</v>
      </c>
      <c r="V94" s="47">
        <v>0</v>
      </c>
      <c r="W94" s="47">
        <v>0</v>
      </c>
      <c r="X94" s="47">
        <v>0</v>
      </c>
      <c r="Y94" s="47">
        <v>0</v>
      </c>
      <c r="Z94" s="47">
        <v>0</v>
      </c>
      <c r="AA94" s="47">
        <v>0</v>
      </c>
      <c r="AB94" s="47">
        <v>0</v>
      </c>
      <c r="AC94" s="47">
        <v>0</v>
      </c>
      <c r="AD94" s="47">
        <v>150000</v>
      </c>
      <c r="AE94" s="47">
        <v>0</v>
      </c>
      <c r="AF94" s="50">
        <v>2020</v>
      </c>
      <c r="AG94" s="50" t="s">
        <v>278</v>
      </c>
      <c r="AH94" s="51" t="s">
        <v>278</v>
      </c>
      <c r="AT94" s="30" t="e">
        <f>VLOOKUP(C94,AW:AX,2,FALSE)</f>
        <v>#N/A</v>
      </c>
    </row>
    <row r="95" spans="1:46" ht="61.5" x14ac:dyDescent="0.85">
      <c r="A95" s="30">
        <v>1</v>
      </c>
      <c r="B95" s="108">
        <f>SUBTOTAL(103,$A$22:A95)</f>
        <v>74</v>
      </c>
      <c r="C95" s="34" t="s">
        <v>575</v>
      </c>
      <c r="D95" s="47">
        <f t="shared" si="1"/>
        <v>100000</v>
      </c>
      <c r="E95" s="47">
        <v>0</v>
      </c>
      <c r="F95" s="47">
        <v>0</v>
      </c>
      <c r="G95" s="47">
        <v>0</v>
      </c>
      <c r="H95" s="47">
        <v>0</v>
      </c>
      <c r="I95" s="47">
        <v>0</v>
      </c>
      <c r="J95" s="47">
        <v>0</v>
      </c>
      <c r="K95" s="49">
        <v>0</v>
      </c>
      <c r="L95" s="47">
        <v>0</v>
      </c>
      <c r="M95" s="47">
        <v>0</v>
      </c>
      <c r="N95" s="47">
        <v>0</v>
      </c>
      <c r="O95" s="47">
        <v>0</v>
      </c>
      <c r="P95" s="47">
        <v>0</v>
      </c>
      <c r="Q95" s="47">
        <v>0</v>
      </c>
      <c r="R95" s="47">
        <v>0</v>
      </c>
      <c r="S95" s="47">
        <v>0</v>
      </c>
      <c r="T95" s="47">
        <v>0</v>
      </c>
      <c r="U95" s="47">
        <v>0</v>
      </c>
      <c r="V95" s="47">
        <v>0</v>
      </c>
      <c r="W95" s="47">
        <v>0</v>
      </c>
      <c r="X95" s="47">
        <v>0</v>
      </c>
      <c r="Y95" s="47">
        <v>0</v>
      </c>
      <c r="Z95" s="47">
        <v>0</v>
      </c>
      <c r="AA95" s="47">
        <v>0</v>
      </c>
      <c r="AB95" s="47">
        <v>0</v>
      </c>
      <c r="AC95" s="47">
        <v>0</v>
      </c>
      <c r="AD95" s="47">
        <v>100000</v>
      </c>
      <c r="AE95" s="47">
        <v>0</v>
      </c>
      <c r="AF95" s="50">
        <v>2020</v>
      </c>
      <c r="AG95" s="50" t="s">
        <v>278</v>
      </c>
      <c r="AH95" s="51" t="s">
        <v>278</v>
      </c>
      <c r="AT95" s="30" t="e">
        <f>VLOOKUP(C95,AW:AX,2,FALSE)</f>
        <v>#N/A</v>
      </c>
    </row>
    <row r="96" spans="1:46" ht="61.5" x14ac:dyDescent="0.85">
      <c r="A96" s="30">
        <v>1</v>
      </c>
      <c r="B96" s="108">
        <f>SUBTOTAL(103,$A$22:A96)</f>
        <v>75</v>
      </c>
      <c r="C96" s="34" t="s">
        <v>576</v>
      </c>
      <c r="D96" s="47">
        <f t="shared" si="1"/>
        <v>100000</v>
      </c>
      <c r="E96" s="47">
        <v>0</v>
      </c>
      <c r="F96" s="47">
        <v>0</v>
      </c>
      <c r="G96" s="47">
        <v>0</v>
      </c>
      <c r="H96" s="47">
        <v>0</v>
      </c>
      <c r="I96" s="47">
        <v>0</v>
      </c>
      <c r="J96" s="47">
        <v>0</v>
      </c>
      <c r="K96" s="49">
        <v>0</v>
      </c>
      <c r="L96" s="47">
        <v>0</v>
      </c>
      <c r="M96" s="47">
        <v>0</v>
      </c>
      <c r="N96" s="47">
        <v>0</v>
      </c>
      <c r="O96" s="47">
        <v>0</v>
      </c>
      <c r="P96" s="47">
        <v>0</v>
      </c>
      <c r="Q96" s="47">
        <v>0</v>
      </c>
      <c r="R96" s="47">
        <v>0</v>
      </c>
      <c r="S96" s="47">
        <v>0</v>
      </c>
      <c r="T96" s="47">
        <v>0</v>
      </c>
      <c r="U96" s="47">
        <v>0</v>
      </c>
      <c r="V96" s="47">
        <v>0</v>
      </c>
      <c r="W96" s="47">
        <v>0</v>
      </c>
      <c r="X96" s="47">
        <v>0</v>
      </c>
      <c r="Y96" s="47">
        <v>0</v>
      </c>
      <c r="Z96" s="47">
        <v>0</v>
      </c>
      <c r="AA96" s="47">
        <v>0</v>
      </c>
      <c r="AB96" s="47">
        <v>0</v>
      </c>
      <c r="AC96" s="47">
        <v>0</v>
      </c>
      <c r="AD96" s="47">
        <v>100000</v>
      </c>
      <c r="AE96" s="47">
        <v>0</v>
      </c>
      <c r="AF96" s="50">
        <v>2020</v>
      </c>
      <c r="AG96" s="50" t="s">
        <v>278</v>
      </c>
      <c r="AH96" s="51" t="s">
        <v>278</v>
      </c>
      <c r="AT96" s="30" t="e">
        <f>VLOOKUP(C96,AW:AX,2,FALSE)</f>
        <v>#N/A</v>
      </c>
    </row>
    <row r="97" spans="1:46" ht="61.5" x14ac:dyDescent="0.85">
      <c r="A97" s="30">
        <v>1</v>
      </c>
      <c r="B97" s="108">
        <f>SUBTOTAL(103,$A$22:A97)</f>
        <v>76</v>
      </c>
      <c r="C97" s="34" t="s">
        <v>864</v>
      </c>
      <c r="D97" s="47">
        <f t="shared" si="1"/>
        <v>150000</v>
      </c>
      <c r="E97" s="47">
        <v>0</v>
      </c>
      <c r="F97" s="47">
        <v>0</v>
      </c>
      <c r="G97" s="47">
        <v>0</v>
      </c>
      <c r="H97" s="47">
        <v>0</v>
      </c>
      <c r="I97" s="47">
        <v>0</v>
      </c>
      <c r="J97" s="47">
        <v>0</v>
      </c>
      <c r="K97" s="49">
        <v>0</v>
      </c>
      <c r="L97" s="47">
        <v>0</v>
      </c>
      <c r="M97" s="47">
        <v>0</v>
      </c>
      <c r="N97" s="47">
        <v>0</v>
      </c>
      <c r="O97" s="47">
        <v>0</v>
      </c>
      <c r="P97" s="47">
        <v>0</v>
      </c>
      <c r="Q97" s="47">
        <v>0</v>
      </c>
      <c r="R97" s="47">
        <v>0</v>
      </c>
      <c r="S97" s="47">
        <v>0</v>
      </c>
      <c r="T97" s="47">
        <v>0</v>
      </c>
      <c r="U97" s="47">
        <v>0</v>
      </c>
      <c r="V97" s="47">
        <v>0</v>
      </c>
      <c r="W97" s="47">
        <v>0</v>
      </c>
      <c r="X97" s="47">
        <v>0</v>
      </c>
      <c r="Y97" s="47">
        <v>0</v>
      </c>
      <c r="Z97" s="47">
        <v>0</v>
      </c>
      <c r="AA97" s="47">
        <v>0</v>
      </c>
      <c r="AB97" s="47">
        <v>0</v>
      </c>
      <c r="AC97" s="47">
        <v>0</v>
      </c>
      <c r="AD97" s="47">
        <v>150000</v>
      </c>
      <c r="AE97" s="47">
        <v>0</v>
      </c>
      <c r="AF97" s="50">
        <v>2020</v>
      </c>
      <c r="AG97" s="50" t="s">
        <v>278</v>
      </c>
      <c r="AH97" s="51" t="s">
        <v>278</v>
      </c>
      <c r="AT97" s="30" t="e">
        <f>VLOOKUP(C97,AW:AX,2,FALSE)</f>
        <v>#N/A</v>
      </c>
    </row>
    <row r="98" spans="1:46" ht="61.5" x14ac:dyDescent="0.85">
      <c r="A98" s="30">
        <v>1</v>
      </c>
      <c r="B98" s="108">
        <f>SUBTOTAL(103,$A$22:A98)</f>
        <v>77</v>
      </c>
      <c r="C98" s="34" t="s">
        <v>577</v>
      </c>
      <c r="D98" s="47">
        <f t="shared" si="1"/>
        <v>100000</v>
      </c>
      <c r="E98" s="47">
        <v>0</v>
      </c>
      <c r="F98" s="47">
        <v>0</v>
      </c>
      <c r="G98" s="47">
        <v>0</v>
      </c>
      <c r="H98" s="47">
        <v>0</v>
      </c>
      <c r="I98" s="47">
        <v>0</v>
      </c>
      <c r="J98" s="47">
        <v>0</v>
      </c>
      <c r="K98" s="49">
        <v>0</v>
      </c>
      <c r="L98" s="47">
        <v>0</v>
      </c>
      <c r="M98" s="47">
        <v>0</v>
      </c>
      <c r="N98" s="47">
        <v>0</v>
      </c>
      <c r="O98" s="47">
        <v>0</v>
      </c>
      <c r="P98" s="47">
        <v>0</v>
      </c>
      <c r="Q98" s="47">
        <v>0</v>
      </c>
      <c r="R98" s="47">
        <v>0</v>
      </c>
      <c r="S98" s="47">
        <v>0</v>
      </c>
      <c r="T98" s="47">
        <v>0</v>
      </c>
      <c r="U98" s="47">
        <v>0</v>
      </c>
      <c r="V98" s="47">
        <v>0</v>
      </c>
      <c r="W98" s="47">
        <v>0</v>
      </c>
      <c r="X98" s="47">
        <v>0</v>
      </c>
      <c r="Y98" s="47">
        <v>0</v>
      </c>
      <c r="Z98" s="47">
        <v>0</v>
      </c>
      <c r="AA98" s="47">
        <v>0</v>
      </c>
      <c r="AB98" s="47">
        <v>0</v>
      </c>
      <c r="AC98" s="47">
        <v>0</v>
      </c>
      <c r="AD98" s="47">
        <v>100000</v>
      </c>
      <c r="AE98" s="47">
        <v>0</v>
      </c>
      <c r="AF98" s="50">
        <v>2020</v>
      </c>
      <c r="AG98" s="50" t="s">
        <v>278</v>
      </c>
      <c r="AH98" s="51" t="s">
        <v>278</v>
      </c>
      <c r="AT98" s="30" t="e">
        <f>VLOOKUP(C98,AW:AX,2,FALSE)</f>
        <v>#N/A</v>
      </c>
    </row>
    <row r="99" spans="1:46" ht="61.5" x14ac:dyDescent="0.85">
      <c r="A99" s="30">
        <v>1</v>
      </c>
      <c r="B99" s="108">
        <f>SUBTOTAL(103,$A$22:A99)</f>
        <v>78</v>
      </c>
      <c r="C99" s="34" t="s">
        <v>578</v>
      </c>
      <c r="D99" s="47">
        <f t="shared" si="1"/>
        <v>70000</v>
      </c>
      <c r="E99" s="47">
        <v>0</v>
      </c>
      <c r="F99" s="47">
        <v>0</v>
      </c>
      <c r="G99" s="47">
        <v>0</v>
      </c>
      <c r="H99" s="47">
        <v>0</v>
      </c>
      <c r="I99" s="47">
        <v>0</v>
      </c>
      <c r="J99" s="47">
        <v>0</v>
      </c>
      <c r="K99" s="49">
        <v>0</v>
      </c>
      <c r="L99" s="47">
        <v>0</v>
      </c>
      <c r="M99" s="47">
        <v>0</v>
      </c>
      <c r="N99" s="47">
        <v>0</v>
      </c>
      <c r="O99" s="47">
        <v>0</v>
      </c>
      <c r="P99" s="47">
        <v>0</v>
      </c>
      <c r="Q99" s="47">
        <v>0</v>
      </c>
      <c r="R99" s="47">
        <v>0</v>
      </c>
      <c r="S99" s="47">
        <v>0</v>
      </c>
      <c r="T99" s="47">
        <v>0</v>
      </c>
      <c r="U99" s="47">
        <v>0</v>
      </c>
      <c r="V99" s="47">
        <v>0</v>
      </c>
      <c r="W99" s="47">
        <v>0</v>
      </c>
      <c r="X99" s="47">
        <v>0</v>
      </c>
      <c r="Y99" s="47">
        <v>0</v>
      </c>
      <c r="Z99" s="47">
        <v>0</v>
      </c>
      <c r="AA99" s="47">
        <v>0</v>
      </c>
      <c r="AB99" s="47">
        <v>0</v>
      </c>
      <c r="AC99" s="47">
        <v>0</v>
      </c>
      <c r="AD99" s="47">
        <v>70000</v>
      </c>
      <c r="AE99" s="47">
        <v>0</v>
      </c>
      <c r="AF99" s="50">
        <v>2020</v>
      </c>
      <c r="AG99" s="50" t="s">
        <v>278</v>
      </c>
      <c r="AH99" s="51" t="s">
        <v>278</v>
      </c>
      <c r="AT99" s="30" t="e">
        <f>VLOOKUP(C99,AW:AX,2,FALSE)</f>
        <v>#N/A</v>
      </c>
    </row>
    <row r="100" spans="1:46" ht="61.5" x14ac:dyDescent="0.85">
      <c r="A100" s="30">
        <v>1</v>
      </c>
      <c r="B100" s="108">
        <f>SUBTOTAL(103,$A$22:A100)</f>
        <v>79</v>
      </c>
      <c r="C100" s="34" t="s">
        <v>579</v>
      </c>
      <c r="D100" s="47">
        <f t="shared" si="1"/>
        <v>100000</v>
      </c>
      <c r="E100" s="47">
        <v>0</v>
      </c>
      <c r="F100" s="47">
        <v>0</v>
      </c>
      <c r="G100" s="47">
        <v>0</v>
      </c>
      <c r="H100" s="47">
        <v>0</v>
      </c>
      <c r="I100" s="47">
        <v>0</v>
      </c>
      <c r="J100" s="47">
        <v>0</v>
      </c>
      <c r="K100" s="49">
        <v>0</v>
      </c>
      <c r="L100" s="47">
        <v>0</v>
      </c>
      <c r="M100" s="47">
        <v>0</v>
      </c>
      <c r="N100" s="47">
        <v>0</v>
      </c>
      <c r="O100" s="47">
        <v>0</v>
      </c>
      <c r="P100" s="47">
        <v>0</v>
      </c>
      <c r="Q100" s="47">
        <v>0</v>
      </c>
      <c r="R100" s="47">
        <v>0</v>
      </c>
      <c r="S100" s="47">
        <v>0</v>
      </c>
      <c r="T100" s="47">
        <v>0</v>
      </c>
      <c r="U100" s="47">
        <v>0</v>
      </c>
      <c r="V100" s="47">
        <v>0</v>
      </c>
      <c r="W100" s="47">
        <v>0</v>
      </c>
      <c r="X100" s="47">
        <v>0</v>
      </c>
      <c r="Y100" s="47">
        <v>0</v>
      </c>
      <c r="Z100" s="47">
        <v>0</v>
      </c>
      <c r="AA100" s="47">
        <v>0</v>
      </c>
      <c r="AB100" s="47">
        <v>0</v>
      </c>
      <c r="AC100" s="47">
        <v>0</v>
      </c>
      <c r="AD100" s="47">
        <v>100000</v>
      </c>
      <c r="AE100" s="47">
        <v>0</v>
      </c>
      <c r="AF100" s="50">
        <v>2020</v>
      </c>
      <c r="AG100" s="50" t="s">
        <v>278</v>
      </c>
      <c r="AH100" s="51" t="s">
        <v>278</v>
      </c>
      <c r="AT100" s="30" t="e">
        <f>VLOOKUP(C100,AW:AX,2,FALSE)</f>
        <v>#N/A</v>
      </c>
    </row>
    <row r="101" spans="1:46" ht="61.5" x14ac:dyDescent="0.85">
      <c r="A101" s="30">
        <v>1</v>
      </c>
      <c r="B101" s="108">
        <f>SUBTOTAL(103,$A$22:A101)</f>
        <v>80</v>
      </c>
      <c r="C101" s="34" t="s">
        <v>580</v>
      </c>
      <c r="D101" s="47">
        <f t="shared" si="1"/>
        <v>100000</v>
      </c>
      <c r="E101" s="47">
        <v>0</v>
      </c>
      <c r="F101" s="47">
        <v>0</v>
      </c>
      <c r="G101" s="47">
        <v>0</v>
      </c>
      <c r="H101" s="47">
        <v>0</v>
      </c>
      <c r="I101" s="47">
        <v>0</v>
      </c>
      <c r="J101" s="47">
        <v>0</v>
      </c>
      <c r="K101" s="49">
        <v>0</v>
      </c>
      <c r="L101" s="47">
        <v>0</v>
      </c>
      <c r="M101" s="47">
        <v>0</v>
      </c>
      <c r="N101" s="47">
        <v>0</v>
      </c>
      <c r="O101" s="47">
        <v>0</v>
      </c>
      <c r="P101" s="47">
        <v>0</v>
      </c>
      <c r="Q101" s="47">
        <v>0</v>
      </c>
      <c r="R101" s="47">
        <v>0</v>
      </c>
      <c r="S101" s="47">
        <v>0</v>
      </c>
      <c r="T101" s="47">
        <v>0</v>
      </c>
      <c r="U101" s="47">
        <v>0</v>
      </c>
      <c r="V101" s="47">
        <v>0</v>
      </c>
      <c r="W101" s="47">
        <v>0</v>
      </c>
      <c r="X101" s="47">
        <v>0</v>
      </c>
      <c r="Y101" s="47">
        <v>0</v>
      </c>
      <c r="Z101" s="47">
        <v>0</v>
      </c>
      <c r="AA101" s="47">
        <v>0</v>
      </c>
      <c r="AB101" s="47">
        <v>0</v>
      </c>
      <c r="AC101" s="47">
        <v>0</v>
      </c>
      <c r="AD101" s="47">
        <v>100000</v>
      </c>
      <c r="AE101" s="47">
        <v>0</v>
      </c>
      <c r="AF101" s="50">
        <v>2020</v>
      </c>
      <c r="AG101" s="50" t="s">
        <v>278</v>
      </c>
      <c r="AH101" s="51" t="s">
        <v>278</v>
      </c>
      <c r="AT101" s="30" t="e">
        <f>VLOOKUP(C101,AW:AX,2,FALSE)</f>
        <v>#N/A</v>
      </c>
    </row>
    <row r="102" spans="1:46" ht="61.5" x14ac:dyDescent="0.85">
      <c r="A102" s="30">
        <v>1</v>
      </c>
      <c r="B102" s="108">
        <f>SUBTOTAL(103,$A$22:A102)</f>
        <v>81</v>
      </c>
      <c r="C102" s="34" t="s">
        <v>581</v>
      </c>
      <c r="D102" s="47">
        <f t="shared" si="1"/>
        <v>100000</v>
      </c>
      <c r="E102" s="47">
        <v>0</v>
      </c>
      <c r="F102" s="47">
        <v>0</v>
      </c>
      <c r="G102" s="47">
        <v>0</v>
      </c>
      <c r="H102" s="47">
        <v>0</v>
      </c>
      <c r="I102" s="47">
        <v>0</v>
      </c>
      <c r="J102" s="47">
        <v>0</v>
      </c>
      <c r="K102" s="49">
        <v>0</v>
      </c>
      <c r="L102" s="47">
        <v>0</v>
      </c>
      <c r="M102" s="47">
        <v>0</v>
      </c>
      <c r="N102" s="47">
        <v>0</v>
      </c>
      <c r="O102" s="47">
        <v>0</v>
      </c>
      <c r="P102" s="47">
        <v>0</v>
      </c>
      <c r="Q102" s="47">
        <v>0</v>
      </c>
      <c r="R102" s="47">
        <v>0</v>
      </c>
      <c r="S102" s="47">
        <v>0</v>
      </c>
      <c r="T102" s="47">
        <v>0</v>
      </c>
      <c r="U102" s="47">
        <v>0</v>
      </c>
      <c r="V102" s="47">
        <v>0</v>
      </c>
      <c r="W102" s="47">
        <v>0</v>
      </c>
      <c r="X102" s="47">
        <v>0</v>
      </c>
      <c r="Y102" s="47">
        <v>0</v>
      </c>
      <c r="Z102" s="47">
        <v>0</v>
      </c>
      <c r="AA102" s="47">
        <v>0</v>
      </c>
      <c r="AB102" s="47">
        <v>0</v>
      </c>
      <c r="AC102" s="47">
        <v>0</v>
      </c>
      <c r="AD102" s="47">
        <v>100000</v>
      </c>
      <c r="AE102" s="47">
        <v>0</v>
      </c>
      <c r="AF102" s="50">
        <v>2020</v>
      </c>
      <c r="AG102" s="50" t="s">
        <v>278</v>
      </c>
      <c r="AH102" s="51" t="s">
        <v>278</v>
      </c>
      <c r="AT102" s="30" t="e">
        <f>VLOOKUP(C102,AW:AX,2,FALSE)</f>
        <v>#N/A</v>
      </c>
    </row>
    <row r="103" spans="1:46" ht="61.5" x14ac:dyDescent="0.85">
      <c r="A103" s="30">
        <v>1</v>
      </c>
      <c r="B103" s="108">
        <f>SUBTOTAL(103,$A$22:A103)</f>
        <v>82</v>
      </c>
      <c r="C103" s="34" t="s">
        <v>865</v>
      </c>
      <c r="D103" s="47">
        <f t="shared" si="1"/>
        <v>200000</v>
      </c>
      <c r="E103" s="47">
        <v>0</v>
      </c>
      <c r="F103" s="47">
        <v>0</v>
      </c>
      <c r="G103" s="47">
        <v>0</v>
      </c>
      <c r="H103" s="47">
        <v>0</v>
      </c>
      <c r="I103" s="47">
        <v>0</v>
      </c>
      <c r="J103" s="47">
        <v>0</v>
      </c>
      <c r="K103" s="49">
        <v>0</v>
      </c>
      <c r="L103" s="47">
        <v>0</v>
      </c>
      <c r="M103" s="47">
        <v>0</v>
      </c>
      <c r="N103" s="47">
        <v>0</v>
      </c>
      <c r="O103" s="47">
        <v>0</v>
      </c>
      <c r="P103" s="47">
        <v>0</v>
      </c>
      <c r="Q103" s="47">
        <v>0</v>
      </c>
      <c r="R103" s="47">
        <v>0</v>
      </c>
      <c r="S103" s="47">
        <v>0</v>
      </c>
      <c r="T103" s="47">
        <v>0</v>
      </c>
      <c r="U103" s="47">
        <v>0</v>
      </c>
      <c r="V103" s="47">
        <v>0</v>
      </c>
      <c r="W103" s="47">
        <v>0</v>
      </c>
      <c r="X103" s="47">
        <v>0</v>
      </c>
      <c r="Y103" s="47">
        <v>0</v>
      </c>
      <c r="Z103" s="47">
        <v>0</v>
      </c>
      <c r="AA103" s="47">
        <v>0</v>
      </c>
      <c r="AB103" s="47">
        <v>0</v>
      </c>
      <c r="AC103" s="47">
        <v>0</v>
      </c>
      <c r="AD103" s="47">
        <v>200000</v>
      </c>
      <c r="AE103" s="47">
        <v>0</v>
      </c>
      <c r="AF103" s="50">
        <v>2020</v>
      </c>
      <c r="AG103" s="50" t="s">
        <v>278</v>
      </c>
      <c r="AH103" s="51" t="s">
        <v>278</v>
      </c>
      <c r="AT103" s="30" t="e">
        <f>VLOOKUP(C103,AW:AX,2,FALSE)</f>
        <v>#N/A</v>
      </c>
    </row>
    <row r="104" spans="1:46" ht="61.5" x14ac:dyDescent="0.85">
      <c r="A104" s="30">
        <v>1</v>
      </c>
      <c r="B104" s="108">
        <f>SUBTOTAL(103,$A$22:A104)</f>
        <v>83</v>
      </c>
      <c r="C104" s="34" t="s">
        <v>582</v>
      </c>
      <c r="D104" s="47">
        <f t="shared" si="1"/>
        <v>150000</v>
      </c>
      <c r="E104" s="47">
        <v>0</v>
      </c>
      <c r="F104" s="47">
        <v>0</v>
      </c>
      <c r="G104" s="47">
        <v>0</v>
      </c>
      <c r="H104" s="47">
        <v>0</v>
      </c>
      <c r="I104" s="47">
        <v>0</v>
      </c>
      <c r="J104" s="47">
        <v>0</v>
      </c>
      <c r="K104" s="49">
        <v>0</v>
      </c>
      <c r="L104" s="47">
        <v>0</v>
      </c>
      <c r="M104" s="47">
        <v>0</v>
      </c>
      <c r="N104" s="47">
        <v>0</v>
      </c>
      <c r="O104" s="47">
        <v>0</v>
      </c>
      <c r="P104" s="47">
        <v>0</v>
      </c>
      <c r="Q104" s="47">
        <v>0</v>
      </c>
      <c r="R104" s="47">
        <v>0</v>
      </c>
      <c r="S104" s="47">
        <v>0</v>
      </c>
      <c r="T104" s="47">
        <v>0</v>
      </c>
      <c r="U104" s="47">
        <v>0</v>
      </c>
      <c r="V104" s="47">
        <v>0</v>
      </c>
      <c r="W104" s="47">
        <v>0</v>
      </c>
      <c r="X104" s="47">
        <v>0</v>
      </c>
      <c r="Y104" s="47">
        <v>0</v>
      </c>
      <c r="Z104" s="47">
        <v>0</v>
      </c>
      <c r="AA104" s="47">
        <v>0</v>
      </c>
      <c r="AB104" s="47">
        <v>0</v>
      </c>
      <c r="AC104" s="47">
        <v>0</v>
      </c>
      <c r="AD104" s="47">
        <v>150000</v>
      </c>
      <c r="AE104" s="47">
        <v>0</v>
      </c>
      <c r="AF104" s="50">
        <v>2020</v>
      </c>
      <c r="AG104" s="50" t="s">
        <v>278</v>
      </c>
      <c r="AH104" s="51" t="s">
        <v>278</v>
      </c>
      <c r="AT104" s="30" t="e">
        <f>VLOOKUP(C104,AW:AX,2,FALSE)</f>
        <v>#N/A</v>
      </c>
    </row>
    <row r="105" spans="1:46" ht="61.5" x14ac:dyDescent="0.85">
      <c r="A105" s="30">
        <v>1</v>
      </c>
      <c r="B105" s="108">
        <f>SUBTOTAL(103,$A$22:A105)</f>
        <v>84</v>
      </c>
      <c r="C105" s="34" t="s">
        <v>584</v>
      </c>
      <c r="D105" s="47">
        <f t="shared" si="1"/>
        <v>150000</v>
      </c>
      <c r="E105" s="47">
        <v>0</v>
      </c>
      <c r="F105" s="47">
        <v>0</v>
      </c>
      <c r="G105" s="47">
        <v>0</v>
      </c>
      <c r="H105" s="47">
        <v>0</v>
      </c>
      <c r="I105" s="47">
        <v>0</v>
      </c>
      <c r="J105" s="47">
        <v>0</v>
      </c>
      <c r="K105" s="49">
        <v>0</v>
      </c>
      <c r="L105" s="47">
        <v>0</v>
      </c>
      <c r="M105" s="47">
        <v>0</v>
      </c>
      <c r="N105" s="47">
        <v>0</v>
      </c>
      <c r="O105" s="47">
        <v>0</v>
      </c>
      <c r="P105" s="47">
        <v>0</v>
      </c>
      <c r="Q105" s="47">
        <v>0</v>
      </c>
      <c r="R105" s="47">
        <v>0</v>
      </c>
      <c r="S105" s="47">
        <v>0</v>
      </c>
      <c r="T105" s="47">
        <v>0</v>
      </c>
      <c r="U105" s="47">
        <v>0</v>
      </c>
      <c r="V105" s="47">
        <v>0</v>
      </c>
      <c r="W105" s="47">
        <v>0</v>
      </c>
      <c r="X105" s="47">
        <v>0</v>
      </c>
      <c r="Y105" s="47">
        <v>0</v>
      </c>
      <c r="Z105" s="47">
        <v>0</v>
      </c>
      <c r="AA105" s="47">
        <v>0</v>
      </c>
      <c r="AB105" s="47">
        <v>0</v>
      </c>
      <c r="AC105" s="47">
        <v>0</v>
      </c>
      <c r="AD105" s="47">
        <v>150000</v>
      </c>
      <c r="AE105" s="47">
        <v>0</v>
      </c>
      <c r="AF105" s="50">
        <v>2020</v>
      </c>
      <c r="AG105" s="50" t="s">
        <v>278</v>
      </c>
      <c r="AH105" s="51" t="s">
        <v>278</v>
      </c>
      <c r="AT105" s="30" t="e">
        <f>VLOOKUP(C105,AW:AX,2,FALSE)</f>
        <v>#N/A</v>
      </c>
    </row>
    <row r="106" spans="1:46" ht="61.5" x14ac:dyDescent="0.85">
      <c r="A106" s="30">
        <v>1</v>
      </c>
      <c r="B106" s="108">
        <f>SUBTOTAL(103,$A$22:A106)</f>
        <v>85</v>
      </c>
      <c r="C106" s="34" t="s">
        <v>585</v>
      </c>
      <c r="D106" s="47">
        <f t="shared" si="1"/>
        <v>100000</v>
      </c>
      <c r="E106" s="47">
        <v>0</v>
      </c>
      <c r="F106" s="47">
        <v>0</v>
      </c>
      <c r="G106" s="47">
        <v>0</v>
      </c>
      <c r="H106" s="47">
        <v>0</v>
      </c>
      <c r="I106" s="47">
        <v>0</v>
      </c>
      <c r="J106" s="47">
        <v>0</v>
      </c>
      <c r="K106" s="49">
        <v>0</v>
      </c>
      <c r="L106" s="47">
        <v>0</v>
      </c>
      <c r="M106" s="47">
        <v>0</v>
      </c>
      <c r="N106" s="47">
        <v>0</v>
      </c>
      <c r="O106" s="47">
        <v>0</v>
      </c>
      <c r="P106" s="47">
        <v>0</v>
      </c>
      <c r="Q106" s="47">
        <v>0</v>
      </c>
      <c r="R106" s="47">
        <v>0</v>
      </c>
      <c r="S106" s="47">
        <v>0</v>
      </c>
      <c r="T106" s="47">
        <v>0</v>
      </c>
      <c r="U106" s="47">
        <v>0</v>
      </c>
      <c r="V106" s="47">
        <v>0</v>
      </c>
      <c r="W106" s="47">
        <v>0</v>
      </c>
      <c r="X106" s="47">
        <v>0</v>
      </c>
      <c r="Y106" s="47">
        <v>0</v>
      </c>
      <c r="Z106" s="47">
        <v>0</v>
      </c>
      <c r="AA106" s="47">
        <v>0</v>
      </c>
      <c r="AB106" s="47">
        <v>0</v>
      </c>
      <c r="AC106" s="47">
        <v>0</v>
      </c>
      <c r="AD106" s="47">
        <v>100000</v>
      </c>
      <c r="AE106" s="47">
        <v>0</v>
      </c>
      <c r="AF106" s="50">
        <v>2020</v>
      </c>
      <c r="AG106" s="50" t="s">
        <v>278</v>
      </c>
      <c r="AH106" s="51" t="s">
        <v>278</v>
      </c>
      <c r="AT106" s="30" t="e">
        <f>VLOOKUP(C106,AW:AX,2,FALSE)</f>
        <v>#N/A</v>
      </c>
    </row>
    <row r="107" spans="1:46" ht="61.5" x14ac:dyDescent="0.85">
      <c r="A107" s="30">
        <v>1</v>
      </c>
      <c r="B107" s="108">
        <f>SUBTOTAL(103,$A$22:A107)</f>
        <v>86</v>
      </c>
      <c r="C107" s="34" t="s">
        <v>867</v>
      </c>
      <c r="D107" s="47">
        <f t="shared" si="1"/>
        <v>100000</v>
      </c>
      <c r="E107" s="47">
        <v>0</v>
      </c>
      <c r="F107" s="47">
        <v>0</v>
      </c>
      <c r="G107" s="47">
        <v>0</v>
      </c>
      <c r="H107" s="47">
        <v>0</v>
      </c>
      <c r="I107" s="47">
        <v>0</v>
      </c>
      <c r="J107" s="47">
        <v>0</v>
      </c>
      <c r="K107" s="49">
        <v>0</v>
      </c>
      <c r="L107" s="47">
        <v>0</v>
      </c>
      <c r="M107" s="47">
        <v>0</v>
      </c>
      <c r="N107" s="47">
        <v>0</v>
      </c>
      <c r="O107" s="47">
        <v>0</v>
      </c>
      <c r="P107" s="47">
        <v>0</v>
      </c>
      <c r="Q107" s="47">
        <v>0</v>
      </c>
      <c r="R107" s="47">
        <v>0</v>
      </c>
      <c r="S107" s="47">
        <v>0</v>
      </c>
      <c r="T107" s="47">
        <v>0</v>
      </c>
      <c r="U107" s="47">
        <v>0</v>
      </c>
      <c r="V107" s="47">
        <v>0</v>
      </c>
      <c r="W107" s="47">
        <v>0</v>
      </c>
      <c r="X107" s="47">
        <v>0</v>
      </c>
      <c r="Y107" s="47">
        <v>0</v>
      </c>
      <c r="Z107" s="47">
        <v>0</v>
      </c>
      <c r="AA107" s="47">
        <v>0</v>
      </c>
      <c r="AB107" s="47">
        <v>0</v>
      </c>
      <c r="AC107" s="47">
        <v>0</v>
      </c>
      <c r="AD107" s="47">
        <v>100000</v>
      </c>
      <c r="AE107" s="47">
        <v>0</v>
      </c>
      <c r="AF107" s="50">
        <v>2020</v>
      </c>
      <c r="AG107" s="50" t="s">
        <v>278</v>
      </c>
      <c r="AH107" s="51" t="s">
        <v>278</v>
      </c>
      <c r="AT107" s="30" t="e">
        <f>VLOOKUP(C107,AW:AX,2,FALSE)</f>
        <v>#N/A</v>
      </c>
    </row>
    <row r="108" spans="1:46" ht="61.5" x14ac:dyDescent="0.85">
      <c r="A108" s="30">
        <v>1</v>
      </c>
      <c r="B108" s="108">
        <f>SUBTOTAL(103,$A$22:A108)</f>
        <v>87</v>
      </c>
      <c r="C108" s="34" t="s">
        <v>586</v>
      </c>
      <c r="D108" s="47">
        <f t="shared" si="1"/>
        <v>100000</v>
      </c>
      <c r="E108" s="47">
        <v>0</v>
      </c>
      <c r="F108" s="47">
        <v>0</v>
      </c>
      <c r="G108" s="47">
        <v>0</v>
      </c>
      <c r="H108" s="47">
        <v>0</v>
      </c>
      <c r="I108" s="47">
        <v>0</v>
      </c>
      <c r="J108" s="47">
        <v>0</v>
      </c>
      <c r="K108" s="49">
        <v>0</v>
      </c>
      <c r="L108" s="47">
        <v>0</v>
      </c>
      <c r="M108" s="47">
        <v>0</v>
      </c>
      <c r="N108" s="47">
        <v>0</v>
      </c>
      <c r="O108" s="47">
        <v>0</v>
      </c>
      <c r="P108" s="47">
        <v>0</v>
      </c>
      <c r="Q108" s="47">
        <v>0</v>
      </c>
      <c r="R108" s="47">
        <v>0</v>
      </c>
      <c r="S108" s="47">
        <v>0</v>
      </c>
      <c r="T108" s="47">
        <v>0</v>
      </c>
      <c r="U108" s="47">
        <v>0</v>
      </c>
      <c r="V108" s="47">
        <v>0</v>
      </c>
      <c r="W108" s="47">
        <v>0</v>
      </c>
      <c r="X108" s="47">
        <v>0</v>
      </c>
      <c r="Y108" s="47">
        <v>0</v>
      </c>
      <c r="Z108" s="47">
        <v>0</v>
      </c>
      <c r="AA108" s="47">
        <v>0</v>
      </c>
      <c r="AB108" s="47">
        <v>0</v>
      </c>
      <c r="AC108" s="47">
        <v>0</v>
      </c>
      <c r="AD108" s="47">
        <v>100000</v>
      </c>
      <c r="AE108" s="47">
        <v>0</v>
      </c>
      <c r="AF108" s="50">
        <v>2020</v>
      </c>
      <c r="AG108" s="50" t="s">
        <v>278</v>
      </c>
      <c r="AH108" s="51" t="s">
        <v>278</v>
      </c>
      <c r="AT108" s="30" t="e">
        <f>VLOOKUP(C108,AW:AX,2,FALSE)</f>
        <v>#N/A</v>
      </c>
    </row>
    <row r="109" spans="1:46" ht="61.5" x14ac:dyDescent="0.85">
      <c r="A109" s="30">
        <v>1</v>
      </c>
      <c r="B109" s="108">
        <f>SUBTOTAL(103,$A$22:A109)</f>
        <v>88</v>
      </c>
      <c r="C109" s="34" t="s">
        <v>587</v>
      </c>
      <c r="D109" s="47">
        <f t="shared" si="1"/>
        <v>100000</v>
      </c>
      <c r="E109" s="47">
        <v>0</v>
      </c>
      <c r="F109" s="47">
        <v>0</v>
      </c>
      <c r="G109" s="47">
        <v>0</v>
      </c>
      <c r="H109" s="47">
        <v>0</v>
      </c>
      <c r="I109" s="47">
        <v>0</v>
      </c>
      <c r="J109" s="47">
        <v>0</v>
      </c>
      <c r="K109" s="49">
        <v>0</v>
      </c>
      <c r="L109" s="47">
        <v>0</v>
      </c>
      <c r="M109" s="47">
        <v>0</v>
      </c>
      <c r="N109" s="47">
        <v>0</v>
      </c>
      <c r="O109" s="47">
        <v>0</v>
      </c>
      <c r="P109" s="47">
        <v>0</v>
      </c>
      <c r="Q109" s="47">
        <v>0</v>
      </c>
      <c r="R109" s="47">
        <v>0</v>
      </c>
      <c r="S109" s="47">
        <v>0</v>
      </c>
      <c r="T109" s="47">
        <v>0</v>
      </c>
      <c r="U109" s="47">
        <v>0</v>
      </c>
      <c r="V109" s="47">
        <v>0</v>
      </c>
      <c r="W109" s="47">
        <v>0</v>
      </c>
      <c r="X109" s="47">
        <v>0</v>
      </c>
      <c r="Y109" s="47">
        <v>0</v>
      </c>
      <c r="Z109" s="47">
        <v>0</v>
      </c>
      <c r="AA109" s="47">
        <v>0</v>
      </c>
      <c r="AB109" s="47">
        <v>0</v>
      </c>
      <c r="AC109" s="47">
        <v>0</v>
      </c>
      <c r="AD109" s="47">
        <v>100000</v>
      </c>
      <c r="AE109" s="47">
        <v>0</v>
      </c>
      <c r="AF109" s="50">
        <v>2020</v>
      </c>
      <c r="AG109" s="50" t="s">
        <v>278</v>
      </c>
      <c r="AH109" s="51" t="s">
        <v>278</v>
      </c>
      <c r="AT109" s="30" t="e">
        <f>VLOOKUP(C109,AW:AX,2,FALSE)</f>
        <v>#N/A</v>
      </c>
    </row>
    <row r="110" spans="1:46" ht="61.5" x14ac:dyDescent="0.85">
      <c r="A110" s="30">
        <v>1</v>
      </c>
      <c r="B110" s="108">
        <f>SUBTOTAL(103,$A$22:A110)</f>
        <v>89</v>
      </c>
      <c r="C110" s="34" t="s">
        <v>588</v>
      </c>
      <c r="D110" s="47">
        <f t="shared" si="1"/>
        <v>150000</v>
      </c>
      <c r="E110" s="47">
        <v>0</v>
      </c>
      <c r="F110" s="47">
        <v>0</v>
      </c>
      <c r="G110" s="47">
        <v>0</v>
      </c>
      <c r="H110" s="47">
        <v>0</v>
      </c>
      <c r="I110" s="47">
        <v>0</v>
      </c>
      <c r="J110" s="47">
        <v>0</v>
      </c>
      <c r="K110" s="49">
        <v>0</v>
      </c>
      <c r="L110" s="47">
        <v>0</v>
      </c>
      <c r="M110" s="47">
        <v>0</v>
      </c>
      <c r="N110" s="47">
        <v>0</v>
      </c>
      <c r="O110" s="47">
        <v>0</v>
      </c>
      <c r="P110" s="47">
        <v>0</v>
      </c>
      <c r="Q110" s="47">
        <v>0</v>
      </c>
      <c r="R110" s="47">
        <v>0</v>
      </c>
      <c r="S110" s="47">
        <v>0</v>
      </c>
      <c r="T110" s="47">
        <v>0</v>
      </c>
      <c r="U110" s="47">
        <v>0</v>
      </c>
      <c r="V110" s="47">
        <v>0</v>
      </c>
      <c r="W110" s="47">
        <v>0</v>
      </c>
      <c r="X110" s="47">
        <v>0</v>
      </c>
      <c r="Y110" s="47">
        <v>0</v>
      </c>
      <c r="Z110" s="47">
        <v>0</v>
      </c>
      <c r="AA110" s="47">
        <v>0</v>
      </c>
      <c r="AB110" s="47">
        <v>0</v>
      </c>
      <c r="AC110" s="47">
        <v>0</v>
      </c>
      <c r="AD110" s="47">
        <v>150000</v>
      </c>
      <c r="AE110" s="47">
        <v>0</v>
      </c>
      <c r="AF110" s="50">
        <v>2020</v>
      </c>
      <c r="AG110" s="50" t="s">
        <v>278</v>
      </c>
      <c r="AH110" s="51" t="s">
        <v>278</v>
      </c>
      <c r="AT110" s="30" t="e">
        <f>VLOOKUP(C110,AW:AX,2,FALSE)</f>
        <v>#N/A</v>
      </c>
    </row>
    <row r="111" spans="1:46" ht="61.5" x14ac:dyDescent="0.85">
      <c r="A111" s="30">
        <v>1</v>
      </c>
      <c r="B111" s="108">
        <f>SUBTOTAL(103,$A$22:A111)</f>
        <v>90</v>
      </c>
      <c r="C111" s="34" t="s">
        <v>589</v>
      </c>
      <c r="D111" s="47">
        <f t="shared" si="1"/>
        <v>100000</v>
      </c>
      <c r="E111" s="47">
        <v>0</v>
      </c>
      <c r="F111" s="47">
        <v>0</v>
      </c>
      <c r="G111" s="47">
        <v>0</v>
      </c>
      <c r="H111" s="47">
        <v>0</v>
      </c>
      <c r="I111" s="47">
        <v>0</v>
      </c>
      <c r="J111" s="47">
        <v>0</v>
      </c>
      <c r="K111" s="49">
        <v>0</v>
      </c>
      <c r="L111" s="47">
        <v>0</v>
      </c>
      <c r="M111" s="47">
        <v>0</v>
      </c>
      <c r="N111" s="47">
        <v>0</v>
      </c>
      <c r="O111" s="47">
        <v>0</v>
      </c>
      <c r="P111" s="47">
        <v>0</v>
      </c>
      <c r="Q111" s="47">
        <v>0</v>
      </c>
      <c r="R111" s="47">
        <v>0</v>
      </c>
      <c r="S111" s="47">
        <v>0</v>
      </c>
      <c r="T111" s="47">
        <v>0</v>
      </c>
      <c r="U111" s="47">
        <v>0</v>
      </c>
      <c r="V111" s="47">
        <v>0</v>
      </c>
      <c r="W111" s="47">
        <v>0</v>
      </c>
      <c r="X111" s="47">
        <v>0</v>
      </c>
      <c r="Y111" s="47">
        <v>0</v>
      </c>
      <c r="Z111" s="47">
        <v>0</v>
      </c>
      <c r="AA111" s="47">
        <v>0</v>
      </c>
      <c r="AB111" s="47">
        <v>0</v>
      </c>
      <c r="AC111" s="47">
        <v>0</v>
      </c>
      <c r="AD111" s="47">
        <v>100000</v>
      </c>
      <c r="AE111" s="47">
        <v>0</v>
      </c>
      <c r="AF111" s="50">
        <v>2020</v>
      </c>
      <c r="AG111" s="50" t="s">
        <v>278</v>
      </c>
      <c r="AH111" s="51" t="s">
        <v>278</v>
      </c>
      <c r="AT111" s="30" t="e">
        <f>VLOOKUP(C111,AW:AX,2,FALSE)</f>
        <v>#N/A</v>
      </c>
    </row>
    <row r="112" spans="1:46" ht="61.5" x14ac:dyDescent="0.85">
      <c r="A112" s="30">
        <v>1</v>
      </c>
      <c r="B112" s="108">
        <f>SUBTOTAL(103,$A$22:A112)</f>
        <v>91</v>
      </c>
      <c r="C112" s="34" t="s">
        <v>590</v>
      </c>
      <c r="D112" s="47">
        <f t="shared" si="1"/>
        <v>100000</v>
      </c>
      <c r="E112" s="47">
        <v>0</v>
      </c>
      <c r="F112" s="47">
        <v>0</v>
      </c>
      <c r="G112" s="47">
        <v>0</v>
      </c>
      <c r="H112" s="47">
        <v>0</v>
      </c>
      <c r="I112" s="47">
        <v>0</v>
      </c>
      <c r="J112" s="47">
        <v>0</v>
      </c>
      <c r="K112" s="49">
        <v>0</v>
      </c>
      <c r="L112" s="47">
        <v>0</v>
      </c>
      <c r="M112" s="47">
        <v>0</v>
      </c>
      <c r="N112" s="47">
        <v>0</v>
      </c>
      <c r="O112" s="47">
        <v>0</v>
      </c>
      <c r="P112" s="47">
        <v>0</v>
      </c>
      <c r="Q112" s="47">
        <v>0</v>
      </c>
      <c r="R112" s="47">
        <v>0</v>
      </c>
      <c r="S112" s="47">
        <v>0</v>
      </c>
      <c r="T112" s="47">
        <v>0</v>
      </c>
      <c r="U112" s="47">
        <v>0</v>
      </c>
      <c r="V112" s="47">
        <v>0</v>
      </c>
      <c r="W112" s="47">
        <v>0</v>
      </c>
      <c r="X112" s="47">
        <v>0</v>
      </c>
      <c r="Y112" s="47">
        <v>0</v>
      </c>
      <c r="Z112" s="47">
        <v>0</v>
      </c>
      <c r="AA112" s="47">
        <v>0</v>
      </c>
      <c r="AB112" s="47">
        <v>0</v>
      </c>
      <c r="AC112" s="47">
        <v>0</v>
      </c>
      <c r="AD112" s="47">
        <v>100000</v>
      </c>
      <c r="AE112" s="47">
        <v>0</v>
      </c>
      <c r="AF112" s="50">
        <v>2020</v>
      </c>
      <c r="AG112" s="50" t="s">
        <v>278</v>
      </c>
      <c r="AH112" s="51" t="s">
        <v>278</v>
      </c>
      <c r="AT112" s="30" t="e">
        <f>VLOOKUP(C112,AW:AX,2,FALSE)</f>
        <v>#N/A</v>
      </c>
    </row>
    <row r="113" spans="1:46" ht="61.5" x14ac:dyDescent="0.85">
      <c r="A113" s="30">
        <v>1</v>
      </c>
      <c r="B113" s="108">
        <f>SUBTOTAL(103,$A$22:A113)</f>
        <v>92</v>
      </c>
      <c r="C113" s="34" t="s">
        <v>591</v>
      </c>
      <c r="D113" s="47">
        <f t="shared" si="1"/>
        <v>150000</v>
      </c>
      <c r="E113" s="47">
        <v>0</v>
      </c>
      <c r="F113" s="47">
        <v>0</v>
      </c>
      <c r="G113" s="47">
        <v>0</v>
      </c>
      <c r="H113" s="47">
        <v>0</v>
      </c>
      <c r="I113" s="47">
        <v>0</v>
      </c>
      <c r="J113" s="47">
        <v>0</v>
      </c>
      <c r="K113" s="49">
        <v>0</v>
      </c>
      <c r="L113" s="47">
        <v>0</v>
      </c>
      <c r="M113" s="47">
        <v>0</v>
      </c>
      <c r="N113" s="47">
        <v>0</v>
      </c>
      <c r="O113" s="47">
        <v>0</v>
      </c>
      <c r="P113" s="47">
        <v>0</v>
      </c>
      <c r="Q113" s="47">
        <v>0</v>
      </c>
      <c r="R113" s="47">
        <v>0</v>
      </c>
      <c r="S113" s="47">
        <v>0</v>
      </c>
      <c r="T113" s="47">
        <v>0</v>
      </c>
      <c r="U113" s="47">
        <v>0</v>
      </c>
      <c r="V113" s="47">
        <v>0</v>
      </c>
      <c r="W113" s="47">
        <v>0</v>
      </c>
      <c r="X113" s="47">
        <v>0</v>
      </c>
      <c r="Y113" s="47">
        <v>0</v>
      </c>
      <c r="Z113" s="47">
        <v>0</v>
      </c>
      <c r="AA113" s="47">
        <v>0</v>
      </c>
      <c r="AB113" s="47">
        <v>0</v>
      </c>
      <c r="AC113" s="47">
        <v>0</v>
      </c>
      <c r="AD113" s="47">
        <v>150000</v>
      </c>
      <c r="AE113" s="47">
        <v>0</v>
      </c>
      <c r="AF113" s="50">
        <v>2020</v>
      </c>
      <c r="AG113" s="50" t="s">
        <v>278</v>
      </c>
      <c r="AH113" s="51" t="s">
        <v>278</v>
      </c>
      <c r="AT113" s="30" t="e">
        <f>VLOOKUP(C113,AW:AX,2,FALSE)</f>
        <v>#N/A</v>
      </c>
    </row>
    <row r="114" spans="1:46" ht="61.5" x14ac:dyDescent="0.85">
      <c r="A114" s="30">
        <v>1</v>
      </c>
      <c r="B114" s="108">
        <f>SUBTOTAL(103,$A$22:A114)</f>
        <v>93</v>
      </c>
      <c r="C114" s="34" t="s">
        <v>1198</v>
      </c>
      <c r="D114" s="47">
        <f t="shared" si="1"/>
        <v>120000</v>
      </c>
      <c r="E114" s="47">
        <v>0</v>
      </c>
      <c r="F114" s="47">
        <v>0</v>
      </c>
      <c r="G114" s="47">
        <v>0</v>
      </c>
      <c r="H114" s="47">
        <v>0</v>
      </c>
      <c r="I114" s="47">
        <v>0</v>
      </c>
      <c r="J114" s="47">
        <v>0</v>
      </c>
      <c r="K114" s="49">
        <v>0</v>
      </c>
      <c r="L114" s="47">
        <v>0</v>
      </c>
      <c r="M114" s="47">
        <v>0</v>
      </c>
      <c r="N114" s="47">
        <v>0</v>
      </c>
      <c r="O114" s="47">
        <v>0</v>
      </c>
      <c r="P114" s="47">
        <v>0</v>
      </c>
      <c r="Q114" s="47">
        <v>0</v>
      </c>
      <c r="R114" s="47">
        <v>0</v>
      </c>
      <c r="S114" s="47">
        <v>0</v>
      </c>
      <c r="T114" s="47">
        <v>0</v>
      </c>
      <c r="U114" s="47">
        <v>0</v>
      </c>
      <c r="V114" s="47">
        <v>0</v>
      </c>
      <c r="W114" s="47">
        <v>0</v>
      </c>
      <c r="X114" s="47">
        <v>0</v>
      </c>
      <c r="Y114" s="47">
        <v>0</v>
      </c>
      <c r="Z114" s="47">
        <v>0</v>
      </c>
      <c r="AA114" s="47">
        <v>0</v>
      </c>
      <c r="AB114" s="47">
        <v>0</v>
      </c>
      <c r="AC114" s="47">
        <v>0</v>
      </c>
      <c r="AD114" s="47">
        <v>120000</v>
      </c>
      <c r="AE114" s="47">
        <v>0</v>
      </c>
      <c r="AF114" s="50">
        <v>2020</v>
      </c>
      <c r="AG114" s="50" t="s">
        <v>278</v>
      </c>
      <c r="AH114" s="51" t="s">
        <v>278</v>
      </c>
    </row>
    <row r="115" spans="1:46" ht="61.5" x14ac:dyDescent="0.85">
      <c r="A115" s="30">
        <v>1</v>
      </c>
      <c r="B115" s="108">
        <f>SUBTOTAL(103,$A$22:A115)</f>
        <v>94</v>
      </c>
      <c r="C115" s="34" t="s">
        <v>592</v>
      </c>
      <c r="D115" s="47">
        <f t="shared" si="1"/>
        <v>50000</v>
      </c>
      <c r="E115" s="47">
        <v>0</v>
      </c>
      <c r="F115" s="47">
        <v>0</v>
      </c>
      <c r="G115" s="47">
        <v>0</v>
      </c>
      <c r="H115" s="47">
        <v>0</v>
      </c>
      <c r="I115" s="47">
        <v>0</v>
      </c>
      <c r="J115" s="47">
        <v>0</v>
      </c>
      <c r="K115" s="49">
        <v>0</v>
      </c>
      <c r="L115" s="47">
        <v>0</v>
      </c>
      <c r="M115" s="47">
        <v>0</v>
      </c>
      <c r="N115" s="47">
        <v>0</v>
      </c>
      <c r="O115" s="47">
        <v>0</v>
      </c>
      <c r="P115" s="47">
        <v>0</v>
      </c>
      <c r="Q115" s="47">
        <v>0</v>
      </c>
      <c r="R115" s="47">
        <v>0</v>
      </c>
      <c r="S115" s="47">
        <v>0</v>
      </c>
      <c r="T115" s="47">
        <v>0</v>
      </c>
      <c r="U115" s="47">
        <v>0</v>
      </c>
      <c r="V115" s="47">
        <v>0</v>
      </c>
      <c r="W115" s="47">
        <v>0</v>
      </c>
      <c r="X115" s="47">
        <v>0</v>
      </c>
      <c r="Y115" s="47">
        <v>0</v>
      </c>
      <c r="Z115" s="47">
        <v>0</v>
      </c>
      <c r="AA115" s="47">
        <v>0</v>
      </c>
      <c r="AB115" s="47">
        <v>0</v>
      </c>
      <c r="AC115" s="47">
        <v>0</v>
      </c>
      <c r="AD115" s="47">
        <v>50000</v>
      </c>
      <c r="AE115" s="47">
        <v>0</v>
      </c>
      <c r="AF115" s="50">
        <v>2020</v>
      </c>
      <c r="AG115" s="50" t="s">
        <v>278</v>
      </c>
      <c r="AH115" s="51" t="s">
        <v>278</v>
      </c>
      <c r="AT115" s="30" t="e">
        <f>VLOOKUP(C115,AW:AX,2,FALSE)</f>
        <v>#N/A</v>
      </c>
    </row>
    <row r="116" spans="1:46" ht="61.5" x14ac:dyDescent="0.85">
      <c r="A116" s="30">
        <v>1</v>
      </c>
      <c r="B116" s="108">
        <f>SUBTOTAL(103,$A$22:A116)</f>
        <v>95</v>
      </c>
      <c r="C116" s="34" t="s">
        <v>593</v>
      </c>
      <c r="D116" s="47">
        <f t="shared" si="1"/>
        <v>100000</v>
      </c>
      <c r="E116" s="47">
        <v>0</v>
      </c>
      <c r="F116" s="47">
        <v>0</v>
      </c>
      <c r="G116" s="47">
        <v>0</v>
      </c>
      <c r="H116" s="47">
        <v>0</v>
      </c>
      <c r="I116" s="47">
        <v>0</v>
      </c>
      <c r="J116" s="47">
        <v>0</v>
      </c>
      <c r="K116" s="49">
        <v>0</v>
      </c>
      <c r="L116" s="47">
        <v>0</v>
      </c>
      <c r="M116" s="47">
        <v>0</v>
      </c>
      <c r="N116" s="47">
        <v>0</v>
      </c>
      <c r="O116" s="47">
        <v>0</v>
      </c>
      <c r="P116" s="47">
        <v>0</v>
      </c>
      <c r="Q116" s="47">
        <v>0</v>
      </c>
      <c r="R116" s="47">
        <v>0</v>
      </c>
      <c r="S116" s="47">
        <v>0</v>
      </c>
      <c r="T116" s="47">
        <v>0</v>
      </c>
      <c r="U116" s="47">
        <v>0</v>
      </c>
      <c r="V116" s="47">
        <v>0</v>
      </c>
      <c r="W116" s="47">
        <v>0</v>
      </c>
      <c r="X116" s="47">
        <v>0</v>
      </c>
      <c r="Y116" s="47">
        <v>0</v>
      </c>
      <c r="Z116" s="47">
        <v>0</v>
      </c>
      <c r="AA116" s="47">
        <v>0</v>
      </c>
      <c r="AB116" s="47">
        <v>0</v>
      </c>
      <c r="AC116" s="47">
        <v>0</v>
      </c>
      <c r="AD116" s="47">
        <v>100000</v>
      </c>
      <c r="AE116" s="47">
        <v>0</v>
      </c>
      <c r="AF116" s="50">
        <v>2020</v>
      </c>
      <c r="AG116" s="50" t="s">
        <v>278</v>
      </c>
      <c r="AH116" s="51" t="s">
        <v>278</v>
      </c>
      <c r="AT116" s="30" t="e">
        <f>VLOOKUP(C116,AW:AX,2,FALSE)</f>
        <v>#N/A</v>
      </c>
    </row>
    <row r="117" spans="1:46" ht="61.5" x14ac:dyDescent="0.85">
      <c r="A117" s="30">
        <v>1</v>
      </c>
      <c r="B117" s="108">
        <f>SUBTOTAL(103,$A$22:A117)</f>
        <v>96</v>
      </c>
      <c r="C117" s="34" t="s">
        <v>594</v>
      </c>
      <c r="D117" s="47">
        <f t="shared" si="1"/>
        <v>70000</v>
      </c>
      <c r="E117" s="47">
        <v>0</v>
      </c>
      <c r="F117" s="47">
        <v>0</v>
      </c>
      <c r="G117" s="47">
        <v>0</v>
      </c>
      <c r="H117" s="47">
        <v>0</v>
      </c>
      <c r="I117" s="47">
        <v>0</v>
      </c>
      <c r="J117" s="47">
        <v>0</v>
      </c>
      <c r="K117" s="49">
        <v>0</v>
      </c>
      <c r="L117" s="47">
        <v>0</v>
      </c>
      <c r="M117" s="47">
        <v>0</v>
      </c>
      <c r="N117" s="47">
        <v>0</v>
      </c>
      <c r="O117" s="47">
        <v>0</v>
      </c>
      <c r="P117" s="47">
        <v>0</v>
      </c>
      <c r="Q117" s="47">
        <v>0</v>
      </c>
      <c r="R117" s="47">
        <v>0</v>
      </c>
      <c r="S117" s="47">
        <v>0</v>
      </c>
      <c r="T117" s="47">
        <v>0</v>
      </c>
      <c r="U117" s="47">
        <v>0</v>
      </c>
      <c r="V117" s="47">
        <v>0</v>
      </c>
      <c r="W117" s="47">
        <v>0</v>
      </c>
      <c r="X117" s="47">
        <v>0</v>
      </c>
      <c r="Y117" s="47">
        <v>0</v>
      </c>
      <c r="Z117" s="47">
        <v>0</v>
      </c>
      <c r="AA117" s="47">
        <v>0</v>
      </c>
      <c r="AB117" s="47">
        <v>0</v>
      </c>
      <c r="AC117" s="47">
        <v>0</v>
      </c>
      <c r="AD117" s="47">
        <v>70000</v>
      </c>
      <c r="AE117" s="47">
        <v>0</v>
      </c>
      <c r="AF117" s="50">
        <v>2020</v>
      </c>
      <c r="AG117" s="50" t="s">
        <v>278</v>
      </c>
      <c r="AH117" s="51" t="s">
        <v>278</v>
      </c>
      <c r="AT117" s="30" t="e">
        <f>VLOOKUP(C117,AW:AX,2,FALSE)</f>
        <v>#N/A</v>
      </c>
    </row>
    <row r="118" spans="1:46" ht="61.5" x14ac:dyDescent="0.85">
      <c r="A118" s="30">
        <v>1</v>
      </c>
      <c r="B118" s="108">
        <f>SUBTOTAL(103,$A$22:A118)</f>
        <v>97</v>
      </c>
      <c r="C118" s="34" t="s">
        <v>595</v>
      </c>
      <c r="D118" s="47">
        <f t="shared" si="1"/>
        <v>100000</v>
      </c>
      <c r="E118" s="47">
        <v>0</v>
      </c>
      <c r="F118" s="47">
        <v>0</v>
      </c>
      <c r="G118" s="47">
        <v>0</v>
      </c>
      <c r="H118" s="47">
        <v>0</v>
      </c>
      <c r="I118" s="47">
        <v>0</v>
      </c>
      <c r="J118" s="47">
        <v>0</v>
      </c>
      <c r="K118" s="49">
        <v>0</v>
      </c>
      <c r="L118" s="47">
        <v>0</v>
      </c>
      <c r="M118" s="47">
        <v>0</v>
      </c>
      <c r="N118" s="47">
        <v>0</v>
      </c>
      <c r="O118" s="47">
        <v>0</v>
      </c>
      <c r="P118" s="47">
        <v>0</v>
      </c>
      <c r="Q118" s="47">
        <v>0</v>
      </c>
      <c r="R118" s="47">
        <v>0</v>
      </c>
      <c r="S118" s="47">
        <v>0</v>
      </c>
      <c r="T118" s="47">
        <v>0</v>
      </c>
      <c r="U118" s="47">
        <v>0</v>
      </c>
      <c r="V118" s="47">
        <v>0</v>
      </c>
      <c r="W118" s="47">
        <v>0</v>
      </c>
      <c r="X118" s="47">
        <v>0</v>
      </c>
      <c r="Y118" s="47">
        <v>0</v>
      </c>
      <c r="Z118" s="47">
        <v>0</v>
      </c>
      <c r="AA118" s="47">
        <v>0</v>
      </c>
      <c r="AB118" s="47">
        <v>0</v>
      </c>
      <c r="AC118" s="47">
        <v>0</v>
      </c>
      <c r="AD118" s="47">
        <v>100000</v>
      </c>
      <c r="AE118" s="47">
        <v>0</v>
      </c>
      <c r="AF118" s="50">
        <v>2020</v>
      </c>
      <c r="AG118" s="50" t="s">
        <v>278</v>
      </c>
      <c r="AH118" s="51" t="s">
        <v>278</v>
      </c>
      <c r="AT118" s="30" t="e">
        <f>VLOOKUP(C118,AW:AX,2,FALSE)</f>
        <v>#N/A</v>
      </c>
    </row>
    <row r="119" spans="1:46" ht="61.5" x14ac:dyDescent="0.85">
      <c r="A119" s="30">
        <v>1</v>
      </c>
      <c r="B119" s="108">
        <f>SUBTOTAL(103,$A$22:A119)</f>
        <v>98</v>
      </c>
      <c r="C119" s="34" t="s">
        <v>596</v>
      </c>
      <c r="D119" s="47">
        <f t="shared" si="1"/>
        <v>150000</v>
      </c>
      <c r="E119" s="47">
        <v>0</v>
      </c>
      <c r="F119" s="47">
        <v>0</v>
      </c>
      <c r="G119" s="47">
        <v>0</v>
      </c>
      <c r="H119" s="47">
        <v>0</v>
      </c>
      <c r="I119" s="47">
        <v>0</v>
      </c>
      <c r="J119" s="47">
        <v>0</v>
      </c>
      <c r="K119" s="49">
        <v>0</v>
      </c>
      <c r="L119" s="47">
        <v>0</v>
      </c>
      <c r="M119" s="47">
        <v>0</v>
      </c>
      <c r="N119" s="47">
        <v>0</v>
      </c>
      <c r="O119" s="47">
        <v>0</v>
      </c>
      <c r="P119" s="47">
        <v>0</v>
      </c>
      <c r="Q119" s="47">
        <v>0</v>
      </c>
      <c r="R119" s="47">
        <v>0</v>
      </c>
      <c r="S119" s="47">
        <v>0</v>
      </c>
      <c r="T119" s="47">
        <v>0</v>
      </c>
      <c r="U119" s="47">
        <v>0</v>
      </c>
      <c r="V119" s="47">
        <v>0</v>
      </c>
      <c r="W119" s="47">
        <v>0</v>
      </c>
      <c r="X119" s="47">
        <v>0</v>
      </c>
      <c r="Y119" s="47">
        <v>0</v>
      </c>
      <c r="Z119" s="47">
        <v>0</v>
      </c>
      <c r="AA119" s="47">
        <v>0</v>
      </c>
      <c r="AB119" s="47">
        <v>0</v>
      </c>
      <c r="AC119" s="47">
        <v>0</v>
      </c>
      <c r="AD119" s="47">
        <v>150000</v>
      </c>
      <c r="AE119" s="47">
        <v>0</v>
      </c>
      <c r="AF119" s="50">
        <v>2020</v>
      </c>
      <c r="AG119" s="50" t="s">
        <v>278</v>
      </c>
      <c r="AH119" s="51" t="s">
        <v>278</v>
      </c>
      <c r="AT119" s="30" t="e">
        <f>VLOOKUP(C119,AW:AX,2,FALSE)</f>
        <v>#N/A</v>
      </c>
    </row>
    <row r="120" spans="1:46" ht="61.5" x14ac:dyDescent="0.85">
      <c r="A120" s="30">
        <v>1</v>
      </c>
      <c r="B120" s="108">
        <f>SUBTOTAL(103,$A$22:A120)</f>
        <v>99</v>
      </c>
      <c r="C120" s="34" t="s">
        <v>866</v>
      </c>
      <c r="D120" s="47">
        <f t="shared" si="1"/>
        <v>70000</v>
      </c>
      <c r="E120" s="47">
        <v>0</v>
      </c>
      <c r="F120" s="47">
        <v>0</v>
      </c>
      <c r="G120" s="47">
        <v>0</v>
      </c>
      <c r="H120" s="47">
        <v>0</v>
      </c>
      <c r="I120" s="47">
        <v>0</v>
      </c>
      <c r="J120" s="47">
        <v>0</v>
      </c>
      <c r="K120" s="49">
        <v>0</v>
      </c>
      <c r="L120" s="47">
        <v>0</v>
      </c>
      <c r="M120" s="47">
        <v>0</v>
      </c>
      <c r="N120" s="47">
        <v>0</v>
      </c>
      <c r="O120" s="47">
        <v>0</v>
      </c>
      <c r="P120" s="47">
        <v>0</v>
      </c>
      <c r="Q120" s="47">
        <v>0</v>
      </c>
      <c r="R120" s="47">
        <v>0</v>
      </c>
      <c r="S120" s="47">
        <v>0</v>
      </c>
      <c r="T120" s="47">
        <v>0</v>
      </c>
      <c r="U120" s="47">
        <v>0</v>
      </c>
      <c r="V120" s="47">
        <v>0</v>
      </c>
      <c r="W120" s="47">
        <v>0</v>
      </c>
      <c r="X120" s="47">
        <v>0</v>
      </c>
      <c r="Y120" s="47">
        <v>0</v>
      </c>
      <c r="Z120" s="47">
        <v>0</v>
      </c>
      <c r="AA120" s="47">
        <v>0</v>
      </c>
      <c r="AB120" s="47">
        <v>0</v>
      </c>
      <c r="AC120" s="47">
        <v>0</v>
      </c>
      <c r="AD120" s="47">
        <v>70000</v>
      </c>
      <c r="AE120" s="47">
        <v>0</v>
      </c>
      <c r="AF120" s="50">
        <v>2020</v>
      </c>
      <c r="AG120" s="50" t="s">
        <v>278</v>
      </c>
      <c r="AH120" s="51" t="s">
        <v>278</v>
      </c>
      <c r="AT120" s="30" t="e">
        <f>VLOOKUP(C120,AW:AX,2,FALSE)</f>
        <v>#N/A</v>
      </c>
    </row>
    <row r="121" spans="1:46" ht="61.5" x14ac:dyDescent="0.85">
      <c r="A121" s="30">
        <v>1</v>
      </c>
      <c r="B121" s="108">
        <f>SUBTOTAL(103,$A$22:A121)</f>
        <v>100</v>
      </c>
      <c r="C121" s="34" t="s">
        <v>597</v>
      </c>
      <c r="D121" s="47">
        <f t="shared" si="1"/>
        <v>100000</v>
      </c>
      <c r="E121" s="47">
        <v>0</v>
      </c>
      <c r="F121" s="47">
        <v>0</v>
      </c>
      <c r="G121" s="47">
        <v>0</v>
      </c>
      <c r="H121" s="47">
        <v>0</v>
      </c>
      <c r="I121" s="47">
        <v>0</v>
      </c>
      <c r="J121" s="47">
        <v>0</v>
      </c>
      <c r="K121" s="49">
        <v>0</v>
      </c>
      <c r="L121" s="47">
        <v>0</v>
      </c>
      <c r="M121" s="47">
        <v>0</v>
      </c>
      <c r="N121" s="47">
        <v>0</v>
      </c>
      <c r="O121" s="47">
        <v>0</v>
      </c>
      <c r="P121" s="47">
        <v>0</v>
      </c>
      <c r="Q121" s="47">
        <v>0</v>
      </c>
      <c r="R121" s="47">
        <v>0</v>
      </c>
      <c r="S121" s="47">
        <v>0</v>
      </c>
      <c r="T121" s="47">
        <v>0</v>
      </c>
      <c r="U121" s="47">
        <v>0</v>
      </c>
      <c r="V121" s="47">
        <v>0</v>
      </c>
      <c r="W121" s="47">
        <v>0</v>
      </c>
      <c r="X121" s="47">
        <v>0</v>
      </c>
      <c r="Y121" s="47">
        <v>0</v>
      </c>
      <c r="Z121" s="47">
        <v>0</v>
      </c>
      <c r="AA121" s="47">
        <v>0</v>
      </c>
      <c r="AB121" s="47">
        <v>0</v>
      </c>
      <c r="AC121" s="47">
        <v>0</v>
      </c>
      <c r="AD121" s="47">
        <v>100000</v>
      </c>
      <c r="AE121" s="47">
        <v>0</v>
      </c>
      <c r="AF121" s="50">
        <v>2020</v>
      </c>
      <c r="AG121" s="50" t="s">
        <v>278</v>
      </c>
      <c r="AH121" s="51" t="s">
        <v>278</v>
      </c>
      <c r="AT121" s="30" t="e">
        <f>VLOOKUP(C121,AW:AX,2,FALSE)</f>
        <v>#N/A</v>
      </c>
    </row>
    <row r="122" spans="1:46" ht="61.5" x14ac:dyDescent="0.85">
      <c r="A122" s="30">
        <v>1</v>
      </c>
      <c r="B122" s="108">
        <f>SUBTOTAL(103,$A$22:A122)</f>
        <v>101</v>
      </c>
      <c r="C122" s="34" t="s">
        <v>598</v>
      </c>
      <c r="D122" s="47">
        <f t="shared" si="1"/>
        <v>100000</v>
      </c>
      <c r="E122" s="47">
        <v>0</v>
      </c>
      <c r="F122" s="47">
        <v>0</v>
      </c>
      <c r="G122" s="47">
        <v>0</v>
      </c>
      <c r="H122" s="47">
        <v>0</v>
      </c>
      <c r="I122" s="47">
        <v>0</v>
      </c>
      <c r="J122" s="47">
        <v>0</v>
      </c>
      <c r="K122" s="49">
        <v>0</v>
      </c>
      <c r="L122" s="47">
        <v>0</v>
      </c>
      <c r="M122" s="47">
        <v>0</v>
      </c>
      <c r="N122" s="47">
        <v>0</v>
      </c>
      <c r="O122" s="47">
        <v>0</v>
      </c>
      <c r="P122" s="47">
        <v>0</v>
      </c>
      <c r="Q122" s="47">
        <v>0</v>
      </c>
      <c r="R122" s="47">
        <v>0</v>
      </c>
      <c r="S122" s="47">
        <v>0</v>
      </c>
      <c r="T122" s="47">
        <v>0</v>
      </c>
      <c r="U122" s="47">
        <v>0</v>
      </c>
      <c r="V122" s="47">
        <v>0</v>
      </c>
      <c r="W122" s="47">
        <v>0</v>
      </c>
      <c r="X122" s="47">
        <v>0</v>
      </c>
      <c r="Y122" s="47">
        <v>0</v>
      </c>
      <c r="Z122" s="47">
        <v>0</v>
      </c>
      <c r="AA122" s="47">
        <v>0</v>
      </c>
      <c r="AB122" s="47">
        <v>0</v>
      </c>
      <c r="AC122" s="47">
        <v>0</v>
      </c>
      <c r="AD122" s="47">
        <v>100000</v>
      </c>
      <c r="AE122" s="47">
        <v>0</v>
      </c>
      <c r="AF122" s="50">
        <v>2020</v>
      </c>
      <c r="AG122" s="50" t="s">
        <v>278</v>
      </c>
      <c r="AH122" s="51" t="s">
        <v>278</v>
      </c>
      <c r="AT122" s="30" t="e">
        <f>VLOOKUP(C122,AW:AX,2,FALSE)</f>
        <v>#N/A</v>
      </c>
    </row>
    <row r="123" spans="1:46" ht="61.5" x14ac:dyDescent="0.85">
      <c r="A123" s="30">
        <v>1</v>
      </c>
      <c r="B123" s="108">
        <f>SUBTOTAL(103,$A$22:A123)</f>
        <v>102</v>
      </c>
      <c r="C123" s="34" t="s">
        <v>599</v>
      </c>
      <c r="D123" s="47">
        <f t="shared" si="1"/>
        <v>100000</v>
      </c>
      <c r="E123" s="47">
        <v>0</v>
      </c>
      <c r="F123" s="47">
        <v>0</v>
      </c>
      <c r="G123" s="47">
        <v>0</v>
      </c>
      <c r="H123" s="47">
        <v>0</v>
      </c>
      <c r="I123" s="47">
        <v>0</v>
      </c>
      <c r="J123" s="47">
        <v>0</v>
      </c>
      <c r="K123" s="49">
        <v>0</v>
      </c>
      <c r="L123" s="47">
        <v>0</v>
      </c>
      <c r="M123" s="47">
        <v>0</v>
      </c>
      <c r="N123" s="47">
        <v>0</v>
      </c>
      <c r="O123" s="47">
        <v>0</v>
      </c>
      <c r="P123" s="47">
        <v>0</v>
      </c>
      <c r="Q123" s="47">
        <v>0</v>
      </c>
      <c r="R123" s="47">
        <v>0</v>
      </c>
      <c r="S123" s="47">
        <v>0</v>
      </c>
      <c r="T123" s="47">
        <v>0</v>
      </c>
      <c r="U123" s="47">
        <v>0</v>
      </c>
      <c r="V123" s="47">
        <v>0</v>
      </c>
      <c r="W123" s="47">
        <v>0</v>
      </c>
      <c r="X123" s="47">
        <v>0</v>
      </c>
      <c r="Y123" s="47">
        <v>0</v>
      </c>
      <c r="Z123" s="47">
        <v>0</v>
      </c>
      <c r="AA123" s="47">
        <v>0</v>
      </c>
      <c r="AB123" s="47">
        <v>0</v>
      </c>
      <c r="AC123" s="47">
        <v>0</v>
      </c>
      <c r="AD123" s="47">
        <v>100000</v>
      </c>
      <c r="AE123" s="47">
        <v>0</v>
      </c>
      <c r="AF123" s="50">
        <v>2020</v>
      </c>
      <c r="AG123" s="50" t="s">
        <v>278</v>
      </c>
      <c r="AH123" s="51" t="s">
        <v>278</v>
      </c>
      <c r="AT123" s="30" t="e">
        <f>VLOOKUP(C123,AW:AX,2,FALSE)</f>
        <v>#N/A</v>
      </c>
    </row>
    <row r="124" spans="1:46" ht="61.5" x14ac:dyDescent="0.85">
      <c r="A124" s="30">
        <v>1</v>
      </c>
      <c r="B124" s="108">
        <f>SUBTOTAL(103,$A$22:A124)</f>
        <v>103</v>
      </c>
      <c r="C124" s="34" t="s">
        <v>600</v>
      </c>
      <c r="D124" s="47">
        <f t="shared" si="1"/>
        <v>100000</v>
      </c>
      <c r="E124" s="47">
        <v>0</v>
      </c>
      <c r="F124" s="47">
        <v>0</v>
      </c>
      <c r="G124" s="47">
        <v>0</v>
      </c>
      <c r="H124" s="47">
        <v>0</v>
      </c>
      <c r="I124" s="47">
        <v>0</v>
      </c>
      <c r="J124" s="47">
        <v>0</v>
      </c>
      <c r="K124" s="49">
        <v>0</v>
      </c>
      <c r="L124" s="47">
        <v>0</v>
      </c>
      <c r="M124" s="47">
        <v>0</v>
      </c>
      <c r="N124" s="47">
        <v>0</v>
      </c>
      <c r="O124" s="47">
        <v>0</v>
      </c>
      <c r="P124" s="47">
        <v>0</v>
      </c>
      <c r="Q124" s="47">
        <v>0</v>
      </c>
      <c r="R124" s="47">
        <v>0</v>
      </c>
      <c r="S124" s="47">
        <v>0</v>
      </c>
      <c r="T124" s="47">
        <v>0</v>
      </c>
      <c r="U124" s="47">
        <v>0</v>
      </c>
      <c r="V124" s="47">
        <v>0</v>
      </c>
      <c r="W124" s="47">
        <v>0</v>
      </c>
      <c r="X124" s="47">
        <v>0</v>
      </c>
      <c r="Y124" s="47">
        <v>0</v>
      </c>
      <c r="Z124" s="47">
        <v>0</v>
      </c>
      <c r="AA124" s="47">
        <v>0</v>
      </c>
      <c r="AB124" s="47">
        <v>0</v>
      </c>
      <c r="AC124" s="47">
        <v>0</v>
      </c>
      <c r="AD124" s="47">
        <v>100000</v>
      </c>
      <c r="AE124" s="47">
        <v>0</v>
      </c>
      <c r="AF124" s="50">
        <v>2020</v>
      </c>
      <c r="AG124" s="50" t="s">
        <v>278</v>
      </c>
      <c r="AH124" s="51" t="s">
        <v>278</v>
      </c>
      <c r="AT124" s="30" t="e">
        <f>VLOOKUP(C124,AW:AX,2,FALSE)</f>
        <v>#N/A</v>
      </c>
    </row>
    <row r="125" spans="1:46" ht="61.5" x14ac:dyDescent="0.85">
      <c r="A125" s="30">
        <v>1</v>
      </c>
      <c r="B125" s="108">
        <f>SUBTOTAL(103,$A$22:A125)</f>
        <v>104</v>
      </c>
      <c r="C125" s="34" t="s">
        <v>601</v>
      </c>
      <c r="D125" s="47">
        <f t="shared" si="1"/>
        <v>100000</v>
      </c>
      <c r="E125" s="47">
        <v>0</v>
      </c>
      <c r="F125" s="47">
        <v>0</v>
      </c>
      <c r="G125" s="47">
        <v>0</v>
      </c>
      <c r="H125" s="47">
        <v>0</v>
      </c>
      <c r="I125" s="47">
        <v>0</v>
      </c>
      <c r="J125" s="47">
        <v>0</v>
      </c>
      <c r="K125" s="49">
        <v>0</v>
      </c>
      <c r="L125" s="47">
        <v>0</v>
      </c>
      <c r="M125" s="47">
        <v>0</v>
      </c>
      <c r="N125" s="47">
        <v>0</v>
      </c>
      <c r="O125" s="47">
        <v>0</v>
      </c>
      <c r="P125" s="47">
        <v>0</v>
      </c>
      <c r="Q125" s="47">
        <v>0</v>
      </c>
      <c r="R125" s="47">
        <v>0</v>
      </c>
      <c r="S125" s="47">
        <v>0</v>
      </c>
      <c r="T125" s="47">
        <v>0</v>
      </c>
      <c r="U125" s="47">
        <v>0</v>
      </c>
      <c r="V125" s="47">
        <v>0</v>
      </c>
      <c r="W125" s="47">
        <v>0</v>
      </c>
      <c r="X125" s="47">
        <v>0</v>
      </c>
      <c r="Y125" s="47">
        <v>0</v>
      </c>
      <c r="Z125" s="47">
        <v>0</v>
      </c>
      <c r="AA125" s="47">
        <v>0</v>
      </c>
      <c r="AB125" s="47">
        <v>0</v>
      </c>
      <c r="AC125" s="47">
        <v>0</v>
      </c>
      <c r="AD125" s="47">
        <v>100000</v>
      </c>
      <c r="AE125" s="47">
        <v>0</v>
      </c>
      <c r="AF125" s="50">
        <v>2020</v>
      </c>
      <c r="AG125" s="50" t="s">
        <v>278</v>
      </c>
      <c r="AH125" s="51" t="s">
        <v>278</v>
      </c>
      <c r="AT125" s="30" t="e">
        <f>VLOOKUP(C125,AW:AX,2,FALSE)</f>
        <v>#N/A</v>
      </c>
    </row>
    <row r="126" spans="1:46" ht="61.5" x14ac:dyDescent="0.85">
      <c r="A126" s="30">
        <v>1</v>
      </c>
      <c r="B126" s="108">
        <f>SUBTOTAL(103,$A$22:A126)</f>
        <v>105</v>
      </c>
      <c r="C126" s="34" t="s">
        <v>602</v>
      </c>
      <c r="D126" s="47">
        <f t="shared" si="1"/>
        <v>50000</v>
      </c>
      <c r="E126" s="47">
        <v>0</v>
      </c>
      <c r="F126" s="47">
        <v>0</v>
      </c>
      <c r="G126" s="47">
        <v>0</v>
      </c>
      <c r="H126" s="47">
        <v>0</v>
      </c>
      <c r="I126" s="47">
        <v>0</v>
      </c>
      <c r="J126" s="47">
        <v>0</v>
      </c>
      <c r="K126" s="49">
        <v>0</v>
      </c>
      <c r="L126" s="47">
        <v>0</v>
      </c>
      <c r="M126" s="47">
        <v>0</v>
      </c>
      <c r="N126" s="47">
        <v>0</v>
      </c>
      <c r="O126" s="47">
        <v>0</v>
      </c>
      <c r="P126" s="47">
        <v>0</v>
      </c>
      <c r="Q126" s="47">
        <v>0</v>
      </c>
      <c r="R126" s="47">
        <v>0</v>
      </c>
      <c r="S126" s="47">
        <v>0</v>
      </c>
      <c r="T126" s="47">
        <v>0</v>
      </c>
      <c r="U126" s="47">
        <v>0</v>
      </c>
      <c r="V126" s="47">
        <v>0</v>
      </c>
      <c r="W126" s="47">
        <v>0</v>
      </c>
      <c r="X126" s="47">
        <v>0</v>
      </c>
      <c r="Y126" s="47">
        <v>0</v>
      </c>
      <c r="Z126" s="47">
        <v>0</v>
      </c>
      <c r="AA126" s="47">
        <v>0</v>
      </c>
      <c r="AB126" s="47">
        <v>0</v>
      </c>
      <c r="AC126" s="47">
        <v>0</v>
      </c>
      <c r="AD126" s="47">
        <v>50000</v>
      </c>
      <c r="AE126" s="47">
        <v>0</v>
      </c>
      <c r="AF126" s="50">
        <v>2020</v>
      </c>
      <c r="AG126" s="50" t="s">
        <v>278</v>
      </c>
      <c r="AH126" s="51" t="s">
        <v>278</v>
      </c>
      <c r="AT126" s="30" t="e">
        <f>VLOOKUP(C126,AW:AX,2,FALSE)</f>
        <v>#N/A</v>
      </c>
    </row>
    <row r="127" spans="1:46" ht="61.5" x14ac:dyDescent="0.85">
      <c r="A127" s="30">
        <v>1</v>
      </c>
      <c r="B127" s="108">
        <f>SUBTOTAL(103,$A$22:A127)</f>
        <v>106</v>
      </c>
      <c r="C127" s="34" t="s">
        <v>603</v>
      </c>
      <c r="D127" s="47">
        <f t="shared" si="1"/>
        <v>100000</v>
      </c>
      <c r="E127" s="47">
        <v>0</v>
      </c>
      <c r="F127" s="47">
        <v>0</v>
      </c>
      <c r="G127" s="47">
        <v>0</v>
      </c>
      <c r="H127" s="47">
        <v>0</v>
      </c>
      <c r="I127" s="47">
        <v>0</v>
      </c>
      <c r="J127" s="47">
        <v>0</v>
      </c>
      <c r="K127" s="49">
        <v>0</v>
      </c>
      <c r="L127" s="47">
        <v>0</v>
      </c>
      <c r="M127" s="47">
        <v>0</v>
      </c>
      <c r="N127" s="47">
        <v>0</v>
      </c>
      <c r="O127" s="47">
        <v>0</v>
      </c>
      <c r="P127" s="47">
        <v>0</v>
      </c>
      <c r="Q127" s="47">
        <v>0</v>
      </c>
      <c r="R127" s="47">
        <v>0</v>
      </c>
      <c r="S127" s="47">
        <v>0</v>
      </c>
      <c r="T127" s="47">
        <v>0</v>
      </c>
      <c r="U127" s="47">
        <v>0</v>
      </c>
      <c r="V127" s="47">
        <v>0</v>
      </c>
      <c r="W127" s="47">
        <v>0</v>
      </c>
      <c r="X127" s="47">
        <v>0</v>
      </c>
      <c r="Y127" s="47">
        <v>0</v>
      </c>
      <c r="Z127" s="47">
        <v>0</v>
      </c>
      <c r="AA127" s="47">
        <v>0</v>
      </c>
      <c r="AB127" s="47">
        <v>0</v>
      </c>
      <c r="AC127" s="47">
        <v>0</v>
      </c>
      <c r="AD127" s="47">
        <v>100000</v>
      </c>
      <c r="AE127" s="47">
        <v>0</v>
      </c>
      <c r="AF127" s="50">
        <v>2020</v>
      </c>
      <c r="AG127" s="50" t="s">
        <v>278</v>
      </c>
      <c r="AH127" s="51" t="s">
        <v>278</v>
      </c>
      <c r="AT127" s="30" t="e">
        <f>VLOOKUP(C127,AW:AX,2,FALSE)</f>
        <v>#N/A</v>
      </c>
    </row>
    <row r="128" spans="1:46" ht="61.5" x14ac:dyDescent="0.85">
      <c r="A128" s="30">
        <v>1</v>
      </c>
      <c r="B128" s="108">
        <f>SUBTOTAL(103,$A$22:A128)</f>
        <v>107</v>
      </c>
      <c r="C128" s="34" t="s">
        <v>604</v>
      </c>
      <c r="D128" s="47">
        <f t="shared" si="1"/>
        <v>100000</v>
      </c>
      <c r="E128" s="47">
        <v>0</v>
      </c>
      <c r="F128" s="47">
        <v>0</v>
      </c>
      <c r="G128" s="47">
        <v>0</v>
      </c>
      <c r="H128" s="47">
        <v>0</v>
      </c>
      <c r="I128" s="47">
        <v>0</v>
      </c>
      <c r="J128" s="47">
        <v>0</v>
      </c>
      <c r="K128" s="49">
        <v>0</v>
      </c>
      <c r="L128" s="47">
        <v>0</v>
      </c>
      <c r="M128" s="47">
        <v>0</v>
      </c>
      <c r="N128" s="47">
        <v>0</v>
      </c>
      <c r="O128" s="47">
        <v>0</v>
      </c>
      <c r="P128" s="47">
        <v>0</v>
      </c>
      <c r="Q128" s="47">
        <v>0</v>
      </c>
      <c r="R128" s="47">
        <v>0</v>
      </c>
      <c r="S128" s="47">
        <v>0</v>
      </c>
      <c r="T128" s="47">
        <v>0</v>
      </c>
      <c r="U128" s="47">
        <v>0</v>
      </c>
      <c r="V128" s="47">
        <v>0</v>
      </c>
      <c r="W128" s="47">
        <v>0</v>
      </c>
      <c r="X128" s="47">
        <v>0</v>
      </c>
      <c r="Y128" s="47">
        <v>0</v>
      </c>
      <c r="Z128" s="47">
        <v>0</v>
      </c>
      <c r="AA128" s="47">
        <v>0</v>
      </c>
      <c r="AB128" s="47">
        <v>0</v>
      </c>
      <c r="AC128" s="47">
        <v>0</v>
      </c>
      <c r="AD128" s="47">
        <v>100000</v>
      </c>
      <c r="AE128" s="47">
        <v>0</v>
      </c>
      <c r="AF128" s="50">
        <v>2020</v>
      </c>
      <c r="AG128" s="50" t="s">
        <v>278</v>
      </c>
      <c r="AH128" s="51" t="s">
        <v>278</v>
      </c>
      <c r="AT128" s="30" t="e">
        <f>VLOOKUP(C128,AW:AX,2,FALSE)</f>
        <v>#N/A</v>
      </c>
    </row>
    <row r="129" spans="1:46" ht="61.5" x14ac:dyDescent="0.85">
      <c r="A129" s="30">
        <v>1</v>
      </c>
      <c r="B129" s="108">
        <f>SUBTOTAL(103,$A$22:A129)</f>
        <v>108</v>
      </c>
      <c r="C129" s="34" t="s">
        <v>605</v>
      </c>
      <c r="D129" s="47">
        <f t="shared" si="1"/>
        <v>150000</v>
      </c>
      <c r="E129" s="47">
        <v>0</v>
      </c>
      <c r="F129" s="47">
        <v>0</v>
      </c>
      <c r="G129" s="47">
        <v>0</v>
      </c>
      <c r="H129" s="47">
        <v>0</v>
      </c>
      <c r="I129" s="47">
        <v>0</v>
      </c>
      <c r="J129" s="47">
        <v>0</v>
      </c>
      <c r="K129" s="49">
        <v>0</v>
      </c>
      <c r="L129" s="47">
        <v>0</v>
      </c>
      <c r="M129" s="47">
        <v>0</v>
      </c>
      <c r="N129" s="47">
        <v>0</v>
      </c>
      <c r="O129" s="47">
        <v>0</v>
      </c>
      <c r="P129" s="47">
        <v>0</v>
      </c>
      <c r="Q129" s="47">
        <v>0</v>
      </c>
      <c r="R129" s="47">
        <v>0</v>
      </c>
      <c r="S129" s="47">
        <v>0</v>
      </c>
      <c r="T129" s="47">
        <v>0</v>
      </c>
      <c r="U129" s="47">
        <v>0</v>
      </c>
      <c r="V129" s="47">
        <v>0</v>
      </c>
      <c r="W129" s="47">
        <v>0</v>
      </c>
      <c r="X129" s="47">
        <v>0</v>
      </c>
      <c r="Y129" s="47">
        <v>0</v>
      </c>
      <c r="Z129" s="47">
        <v>0</v>
      </c>
      <c r="AA129" s="47">
        <v>0</v>
      </c>
      <c r="AB129" s="47">
        <v>0</v>
      </c>
      <c r="AC129" s="47">
        <v>0</v>
      </c>
      <c r="AD129" s="47">
        <v>150000</v>
      </c>
      <c r="AE129" s="47">
        <v>0</v>
      </c>
      <c r="AF129" s="50">
        <v>2020</v>
      </c>
      <c r="AG129" s="50" t="s">
        <v>278</v>
      </c>
      <c r="AH129" s="51" t="s">
        <v>278</v>
      </c>
      <c r="AT129" s="30" t="e">
        <f>VLOOKUP(C129,AW:AX,2,FALSE)</f>
        <v>#N/A</v>
      </c>
    </row>
    <row r="130" spans="1:46" ht="61.5" x14ac:dyDescent="0.85">
      <c r="A130" s="30">
        <v>1</v>
      </c>
      <c r="B130" s="108">
        <f>SUBTOTAL(103,$A$22:A130)</f>
        <v>109</v>
      </c>
      <c r="C130" s="34" t="s">
        <v>606</v>
      </c>
      <c r="D130" s="47">
        <f t="shared" si="1"/>
        <v>150000</v>
      </c>
      <c r="E130" s="47">
        <v>0</v>
      </c>
      <c r="F130" s="47">
        <v>0</v>
      </c>
      <c r="G130" s="47">
        <v>0</v>
      </c>
      <c r="H130" s="47">
        <v>0</v>
      </c>
      <c r="I130" s="47">
        <v>0</v>
      </c>
      <c r="J130" s="47">
        <v>0</v>
      </c>
      <c r="K130" s="49">
        <v>0</v>
      </c>
      <c r="L130" s="47">
        <v>0</v>
      </c>
      <c r="M130" s="47">
        <v>0</v>
      </c>
      <c r="N130" s="47">
        <v>0</v>
      </c>
      <c r="O130" s="47">
        <v>0</v>
      </c>
      <c r="P130" s="47">
        <v>0</v>
      </c>
      <c r="Q130" s="47">
        <v>0</v>
      </c>
      <c r="R130" s="47">
        <v>0</v>
      </c>
      <c r="S130" s="47">
        <v>0</v>
      </c>
      <c r="T130" s="47">
        <v>0</v>
      </c>
      <c r="U130" s="47">
        <v>0</v>
      </c>
      <c r="V130" s="47">
        <v>0</v>
      </c>
      <c r="W130" s="47">
        <v>0</v>
      </c>
      <c r="X130" s="47">
        <v>0</v>
      </c>
      <c r="Y130" s="47">
        <v>0</v>
      </c>
      <c r="Z130" s="47">
        <v>0</v>
      </c>
      <c r="AA130" s="47">
        <v>0</v>
      </c>
      <c r="AB130" s="47">
        <v>0</v>
      </c>
      <c r="AC130" s="47">
        <v>0</v>
      </c>
      <c r="AD130" s="47">
        <v>150000</v>
      </c>
      <c r="AE130" s="47">
        <v>0</v>
      </c>
      <c r="AF130" s="50">
        <v>2020</v>
      </c>
      <c r="AG130" s="50" t="s">
        <v>278</v>
      </c>
      <c r="AH130" s="51" t="s">
        <v>278</v>
      </c>
      <c r="AT130" s="30" t="e">
        <f>VLOOKUP(C130,AW:AX,2,FALSE)</f>
        <v>#N/A</v>
      </c>
    </row>
    <row r="131" spans="1:46" ht="61.5" x14ac:dyDescent="0.85">
      <c r="A131" s="30">
        <v>1</v>
      </c>
      <c r="B131" s="108">
        <f>SUBTOTAL(103,$A$22:A131)</f>
        <v>110</v>
      </c>
      <c r="C131" s="34" t="s">
        <v>607</v>
      </c>
      <c r="D131" s="47">
        <f t="shared" si="1"/>
        <v>90000</v>
      </c>
      <c r="E131" s="47">
        <v>0</v>
      </c>
      <c r="F131" s="47">
        <v>0</v>
      </c>
      <c r="G131" s="47">
        <v>0</v>
      </c>
      <c r="H131" s="47">
        <v>0</v>
      </c>
      <c r="I131" s="47">
        <v>0</v>
      </c>
      <c r="J131" s="47">
        <v>0</v>
      </c>
      <c r="K131" s="49">
        <v>0</v>
      </c>
      <c r="L131" s="47">
        <v>0</v>
      </c>
      <c r="M131" s="47">
        <v>0</v>
      </c>
      <c r="N131" s="47">
        <v>0</v>
      </c>
      <c r="O131" s="47">
        <v>0</v>
      </c>
      <c r="P131" s="47">
        <v>0</v>
      </c>
      <c r="Q131" s="47">
        <v>0</v>
      </c>
      <c r="R131" s="47">
        <v>0</v>
      </c>
      <c r="S131" s="47">
        <v>0</v>
      </c>
      <c r="T131" s="47">
        <v>0</v>
      </c>
      <c r="U131" s="47">
        <v>0</v>
      </c>
      <c r="V131" s="47">
        <v>0</v>
      </c>
      <c r="W131" s="47">
        <v>0</v>
      </c>
      <c r="X131" s="47">
        <v>0</v>
      </c>
      <c r="Y131" s="47">
        <v>0</v>
      </c>
      <c r="Z131" s="47">
        <v>0</v>
      </c>
      <c r="AA131" s="47">
        <v>0</v>
      </c>
      <c r="AB131" s="47">
        <v>0</v>
      </c>
      <c r="AC131" s="47">
        <v>0</v>
      </c>
      <c r="AD131" s="47">
        <v>90000</v>
      </c>
      <c r="AE131" s="47">
        <v>0</v>
      </c>
      <c r="AF131" s="50">
        <v>2020</v>
      </c>
      <c r="AG131" s="50" t="s">
        <v>278</v>
      </c>
      <c r="AH131" s="51" t="s">
        <v>278</v>
      </c>
      <c r="AT131" s="30" t="e">
        <f>VLOOKUP(C131,AW:AX,2,FALSE)</f>
        <v>#N/A</v>
      </c>
    </row>
    <row r="132" spans="1:46" ht="61.5" x14ac:dyDescent="0.85">
      <c r="A132" s="30">
        <v>1</v>
      </c>
      <c r="B132" s="108">
        <f>SUBTOTAL(103,$A$22:A132)</f>
        <v>111</v>
      </c>
      <c r="C132" s="34" t="s">
        <v>608</v>
      </c>
      <c r="D132" s="47">
        <f t="shared" si="1"/>
        <v>90000</v>
      </c>
      <c r="E132" s="47">
        <v>0</v>
      </c>
      <c r="F132" s="47">
        <v>0</v>
      </c>
      <c r="G132" s="47">
        <v>0</v>
      </c>
      <c r="H132" s="47">
        <v>0</v>
      </c>
      <c r="I132" s="47">
        <v>0</v>
      </c>
      <c r="J132" s="47">
        <v>0</v>
      </c>
      <c r="K132" s="49">
        <v>0</v>
      </c>
      <c r="L132" s="47">
        <v>0</v>
      </c>
      <c r="M132" s="47">
        <v>0</v>
      </c>
      <c r="N132" s="47">
        <v>0</v>
      </c>
      <c r="O132" s="47">
        <v>0</v>
      </c>
      <c r="P132" s="47">
        <v>0</v>
      </c>
      <c r="Q132" s="47">
        <v>0</v>
      </c>
      <c r="R132" s="47">
        <v>0</v>
      </c>
      <c r="S132" s="47">
        <v>0</v>
      </c>
      <c r="T132" s="47">
        <v>0</v>
      </c>
      <c r="U132" s="47">
        <v>0</v>
      </c>
      <c r="V132" s="47">
        <v>0</v>
      </c>
      <c r="W132" s="47">
        <v>0</v>
      </c>
      <c r="X132" s="47">
        <v>0</v>
      </c>
      <c r="Y132" s="47">
        <v>0</v>
      </c>
      <c r="Z132" s="47">
        <v>0</v>
      </c>
      <c r="AA132" s="47">
        <v>0</v>
      </c>
      <c r="AB132" s="47">
        <v>0</v>
      </c>
      <c r="AC132" s="47">
        <v>0</v>
      </c>
      <c r="AD132" s="47">
        <v>90000</v>
      </c>
      <c r="AE132" s="47">
        <v>0</v>
      </c>
      <c r="AF132" s="50">
        <v>2020</v>
      </c>
      <c r="AG132" s="50" t="s">
        <v>278</v>
      </c>
      <c r="AH132" s="51" t="s">
        <v>278</v>
      </c>
      <c r="AT132" s="30" t="e">
        <f>VLOOKUP(C132,AW:AX,2,FALSE)</f>
        <v>#N/A</v>
      </c>
    </row>
    <row r="133" spans="1:46" ht="61.5" x14ac:dyDescent="0.85">
      <c r="A133" s="30">
        <v>1</v>
      </c>
      <c r="B133" s="108">
        <f>SUBTOTAL(103,$A$22:A133)</f>
        <v>112</v>
      </c>
      <c r="C133" s="34" t="s">
        <v>609</v>
      </c>
      <c r="D133" s="47">
        <f t="shared" si="1"/>
        <v>57528.33</v>
      </c>
      <c r="E133" s="47">
        <v>0</v>
      </c>
      <c r="F133" s="47">
        <v>0</v>
      </c>
      <c r="G133" s="47">
        <v>0</v>
      </c>
      <c r="H133" s="47">
        <v>0</v>
      </c>
      <c r="I133" s="47">
        <v>0</v>
      </c>
      <c r="J133" s="47">
        <v>0</v>
      </c>
      <c r="K133" s="49">
        <v>0</v>
      </c>
      <c r="L133" s="47">
        <v>0</v>
      </c>
      <c r="M133" s="47">
        <v>0</v>
      </c>
      <c r="N133" s="47">
        <v>0</v>
      </c>
      <c r="O133" s="47">
        <v>0</v>
      </c>
      <c r="P133" s="47">
        <v>0</v>
      </c>
      <c r="Q133" s="47">
        <v>0</v>
      </c>
      <c r="R133" s="47">
        <v>0</v>
      </c>
      <c r="S133" s="47">
        <v>0</v>
      </c>
      <c r="T133" s="47">
        <v>0</v>
      </c>
      <c r="U133" s="47">
        <v>0</v>
      </c>
      <c r="V133" s="47">
        <v>0</v>
      </c>
      <c r="W133" s="47">
        <v>0</v>
      </c>
      <c r="X133" s="47">
        <v>0</v>
      </c>
      <c r="Y133" s="47">
        <v>0</v>
      </c>
      <c r="Z133" s="47">
        <v>0</v>
      </c>
      <c r="AA133" s="47">
        <v>0</v>
      </c>
      <c r="AB133" s="47">
        <v>0</v>
      </c>
      <c r="AC133" s="47">
        <v>0</v>
      </c>
      <c r="AD133" s="47">
        <v>57528.33</v>
      </c>
      <c r="AE133" s="47">
        <v>0</v>
      </c>
      <c r="AF133" s="50">
        <v>2020</v>
      </c>
      <c r="AG133" s="50" t="s">
        <v>278</v>
      </c>
      <c r="AH133" s="51" t="s">
        <v>278</v>
      </c>
      <c r="AT133" s="30" t="e">
        <f>VLOOKUP(C133,AW:AX,2,FALSE)</f>
        <v>#N/A</v>
      </c>
    </row>
    <row r="134" spans="1:46" ht="61.5" x14ac:dyDescent="0.85">
      <c r="B134" s="34" t="s">
        <v>822</v>
      </c>
      <c r="C134" s="128"/>
      <c r="D134" s="47">
        <f>SUM(D135:D147)</f>
        <v>45048314.759999998</v>
      </c>
      <c r="E134" s="47">
        <f t="shared" ref="E134:AE134" si="2">SUM(E135:E147)</f>
        <v>0</v>
      </c>
      <c r="F134" s="47">
        <f t="shared" si="2"/>
        <v>0</v>
      </c>
      <c r="G134" s="47">
        <f t="shared" si="2"/>
        <v>0</v>
      </c>
      <c r="H134" s="47">
        <f t="shared" si="2"/>
        <v>0</v>
      </c>
      <c r="I134" s="47">
        <f t="shared" si="2"/>
        <v>0</v>
      </c>
      <c r="J134" s="47">
        <f t="shared" si="2"/>
        <v>0</v>
      </c>
      <c r="K134" s="49">
        <f t="shared" si="2"/>
        <v>0</v>
      </c>
      <c r="L134" s="47">
        <f t="shared" si="2"/>
        <v>0</v>
      </c>
      <c r="M134" s="47">
        <f t="shared" si="2"/>
        <v>7744.41</v>
      </c>
      <c r="N134" s="47">
        <f t="shared" si="2"/>
        <v>40916775.240000002</v>
      </c>
      <c r="O134" s="47">
        <f t="shared" si="2"/>
        <v>0</v>
      </c>
      <c r="P134" s="47">
        <f t="shared" si="2"/>
        <v>0</v>
      </c>
      <c r="Q134" s="47">
        <f t="shared" si="2"/>
        <v>475</v>
      </c>
      <c r="R134" s="47">
        <f t="shared" si="2"/>
        <v>1623436.34</v>
      </c>
      <c r="S134" s="47">
        <f t="shared" si="2"/>
        <v>0</v>
      </c>
      <c r="T134" s="47">
        <f t="shared" si="2"/>
        <v>0</v>
      </c>
      <c r="U134" s="47">
        <f t="shared" si="2"/>
        <v>0</v>
      </c>
      <c r="V134" s="47">
        <f t="shared" si="2"/>
        <v>0</v>
      </c>
      <c r="W134" s="47">
        <f t="shared" si="2"/>
        <v>0</v>
      </c>
      <c r="X134" s="47">
        <f t="shared" si="2"/>
        <v>0</v>
      </c>
      <c r="Y134" s="47">
        <f t="shared" si="2"/>
        <v>0</v>
      </c>
      <c r="Z134" s="47">
        <f t="shared" si="2"/>
        <v>0</v>
      </c>
      <c r="AA134" s="47">
        <f t="shared" si="2"/>
        <v>0</v>
      </c>
      <c r="AB134" s="47">
        <f t="shared" si="2"/>
        <v>0</v>
      </c>
      <c r="AC134" s="47">
        <f t="shared" si="2"/>
        <v>638103.18000000005</v>
      </c>
      <c r="AD134" s="47">
        <f t="shared" si="2"/>
        <v>1870000</v>
      </c>
      <c r="AE134" s="47">
        <f t="shared" si="2"/>
        <v>0</v>
      </c>
      <c r="AF134" s="35" t="s">
        <v>817</v>
      </c>
      <c r="AG134" s="35" t="s">
        <v>817</v>
      </c>
      <c r="AH134" s="35" t="s">
        <v>817</v>
      </c>
      <c r="AT134" s="30">
        <f>VLOOKUP(C134,AW:AX,2,FALSE)</f>
        <v>0</v>
      </c>
    </row>
    <row r="135" spans="1:46" ht="61.5" x14ac:dyDescent="0.85">
      <c r="A135" s="30">
        <v>1</v>
      </c>
      <c r="B135" s="108">
        <f>SUBTOTAL(103,$A$22:A135)</f>
        <v>113</v>
      </c>
      <c r="C135" s="34" t="s">
        <v>465</v>
      </c>
      <c r="D135" s="47">
        <f t="shared" ref="D135:D147" si="3">E135+F135+G135+H135+I135+J135+L135+N135+P135+R135+T135+U135+V135+W135+X135+Y135+Z135+AA135+AB135+AC135+AD135+AE135</f>
        <v>3118051.64</v>
      </c>
      <c r="E135" s="47">
        <v>0</v>
      </c>
      <c r="F135" s="47">
        <v>0</v>
      </c>
      <c r="G135" s="47">
        <v>0</v>
      </c>
      <c r="H135" s="47">
        <v>0</v>
      </c>
      <c r="I135" s="47">
        <v>0</v>
      </c>
      <c r="J135" s="47">
        <v>0</v>
      </c>
      <c r="K135" s="49">
        <v>0</v>
      </c>
      <c r="L135" s="47">
        <v>0</v>
      </c>
      <c r="M135" s="47">
        <v>563</v>
      </c>
      <c r="N135" s="47">
        <v>2924188.81</v>
      </c>
      <c r="O135" s="47">
        <v>0</v>
      </c>
      <c r="P135" s="47">
        <v>0</v>
      </c>
      <c r="Q135" s="47">
        <v>0</v>
      </c>
      <c r="R135" s="47">
        <v>0</v>
      </c>
      <c r="S135" s="47">
        <v>0</v>
      </c>
      <c r="T135" s="47">
        <v>0</v>
      </c>
      <c r="U135" s="47">
        <v>0</v>
      </c>
      <c r="V135" s="47">
        <v>0</v>
      </c>
      <c r="W135" s="47">
        <v>0</v>
      </c>
      <c r="X135" s="47">
        <v>0</v>
      </c>
      <c r="Y135" s="47">
        <v>0</v>
      </c>
      <c r="Z135" s="47">
        <v>0</v>
      </c>
      <c r="AA135" s="47">
        <v>0</v>
      </c>
      <c r="AB135" s="47">
        <v>0</v>
      </c>
      <c r="AC135" s="47">
        <v>43862.83</v>
      </c>
      <c r="AD135" s="47">
        <v>150000</v>
      </c>
      <c r="AE135" s="47">
        <v>0</v>
      </c>
      <c r="AF135" s="50">
        <v>2020</v>
      </c>
      <c r="AG135" s="50">
        <v>2020</v>
      </c>
      <c r="AH135" s="51">
        <v>2020</v>
      </c>
      <c r="AT135" s="30" t="e">
        <f>VLOOKUP(C135,AW:AX,2,FALSE)</f>
        <v>#N/A</v>
      </c>
    </row>
    <row r="136" spans="1:46" ht="61.5" x14ac:dyDescent="0.85">
      <c r="A136" s="30">
        <v>1</v>
      </c>
      <c r="B136" s="108">
        <f>SUBTOTAL(103,$A$22:A136)</f>
        <v>114</v>
      </c>
      <c r="C136" s="34" t="s">
        <v>466</v>
      </c>
      <c r="D136" s="47">
        <f t="shared" si="3"/>
        <v>3540899.32</v>
      </c>
      <c r="E136" s="47">
        <v>0</v>
      </c>
      <c r="F136" s="47">
        <v>0</v>
      </c>
      <c r="G136" s="47">
        <v>0</v>
      </c>
      <c r="H136" s="47">
        <v>0</v>
      </c>
      <c r="I136" s="47">
        <v>0</v>
      </c>
      <c r="J136" s="47">
        <v>0</v>
      </c>
      <c r="K136" s="49">
        <v>0</v>
      </c>
      <c r="L136" s="47">
        <v>0</v>
      </c>
      <c r="M136" s="47">
        <v>639.35</v>
      </c>
      <c r="N136" s="47">
        <v>3340787.51</v>
      </c>
      <c r="O136" s="47">
        <v>0</v>
      </c>
      <c r="P136" s="47">
        <v>0</v>
      </c>
      <c r="Q136" s="47">
        <v>0</v>
      </c>
      <c r="R136" s="47">
        <v>0</v>
      </c>
      <c r="S136" s="47">
        <v>0</v>
      </c>
      <c r="T136" s="47">
        <v>0</v>
      </c>
      <c r="U136" s="47">
        <v>0</v>
      </c>
      <c r="V136" s="47">
        <v>0</v>
      </c>
      <c r="W136" s="47">
        <v>0</v>
      </c>
      <c r="X136" s="47">
        <v>0</v>
      </c>
      <c r="Y136" s="47">
        <v>0</v>
      </c>
      <c r="Z136" s="47">
        <v>0</v>
      </c>
      <c r="AA136" s="47">
        <v>0</v>
      </c>
      <c r="AB136" s="47">
        <v>0</v>
      </c>
      <c r="AC136" s="47">
        <v>50111.81</v>
      </c>
      <c r="AD136" s="47">
        <v>150000</v>
      </c>
      <c r="AE136" s="47">
        <v>0</v>
      </c>
      <c r="AF136" s="50">
        <v>2020</v>
      </c>
      <c r="AG136" s="50">
        <v>2020</v>
      </c>
      <c r="AH136" s="51">
        <v>2020</v>
      </c>
      <c r="AT136" s="30" t="e">
        <f>VLOOKUP(C136,AW:AX,2,FALSE)</f>
        <v>#N/A</v>
      </c>
    </row>
    <row r="137" spans="1:46" ht="61.5" x14ac:dyDescent="0.85">
      <c r="A137" s="30">
        <v>1</v>
      </c>
      <c r="B137" s="108">
        <f>SUBTOTAL(103,$A$22:A137)</f>
        <v>115</v>
      </c>
      <c r="C137" s="34" t="s">
        <v>467</v>
      </c>
      <c r="D137" s="47">
        <f t="shared" si="3"/>
        <v>3078184.83</v>
      </c>
      <c r="E137" s="47">
        <v>0</v>
      </c>
      <c r="F137" s="47">
        <v>0</v>
      </c>
      <c r="G137" s="47">
        <v>0</v>
      </c>
      <c r="H137" s="47">
        <v>0</v>
      </c>
      <c r="I137" s="47">
        <v>0</v>
      </c>
      <c r="J137" s="47">
        <v>0</v>
      </c>
      <c r="K137" s="49">
        <v>0</v>
      </c>
      <c r="L137" s="47">
        <v>0</v>
      </c>
      <c r="M137" s="47">
        <v>528.5</v>
      </c>
      <c r="N137" s="47">
        <v>2884911.16</v>
      </c>
      <c r="O137" s="47">
        <v>0</v>
      </c>
      <c r="P137" s="47">
        <v>0</v>
      </c>
      <c r="Q137" s="47">
        <v>0</v>
      </c>
      <c r="R137" s="47">
        <v>0</v>
      </c>
      <c r="S137" s="47">
        <v>0</v>
      </c>
      <c r="T137" s="47">
        <v>0</v>
      </c>
      <c r="U137" s="47">
        <v>0</v>
      </c>
      <c r="V137" s="47">
        <v>0</v>
      </c>
      <c r="W137" s="47">
        <v>0</v>
      </c>
      <c r="X137" s="47">
        <v>0</v>
      </c>
      <c r="Y137" s="47">
        <v>0</v>
      </c>
      <c r="Z137" s="47">
        <v>0</v>
      </c>
      <c r="AA137" s="47">
        <v>0</v>
      </c>
      <c r="AB137" s="47">
        <v>0</v>
      </c>
      <c r="AC137" s="47">
        <v>43273.67</v>
      </c>
      <c r="AD137" s="47">
        <v>150000</v>
      </c>
      <c r="AE137" s="47">
        <v>0</v>
      </c>
      <c r="AF137" s="50">
        <v>2020</v>
      </c>
      <c r="AG137" s="50">
        <v>2020</v>
      </c>
      <c r="AH137" s="51">
        <v>2020</v>
      </c>
      <c r="AT137" s="30" t="e">
        <f>VLOOKUP(C137,AW:AX,2,FALSE)</f>
        <v>#N/A</v>
      </c>
    </row>
    <row r="138" spans="1:46" ht="61.5" x14ac:dyDescent="0.85">
      <c r="A138" s="30">
        <v>1</v>
      </c>
      <c r="B138" s="108">
        <f>SUBTOTAL(103,$A$22:A138)</f>
        <v>116</v>
      </c>
      <c r="C138" s="34" t="s">
        <v>468</v>
      </c>
      <c r="D138" s="47">
        <f t="shared" si="3"/>
        <v>4950723</v>
      </c>
      <c r="E138" s="47">
        <v>0</v>
      </c>
      <c r="F138" s="47">
        <v>0</v>
      </c>
      <c r="G138" s="47">
        <v>0</v>
      </c>
      <c r="H138" s="47">
        <v>0</v>
      </c>
      <c r="I138" s="47">
        <v>0</v>
      </c>
      <c r="J138" s="47">
        <v>0</v>
      </c>
      <c r="K138" s="49">
        <v>0</v>
      </c>
      <c r="L138" s="47">
        <v>0</v>
      </c>
      <c r="M138" s="47">
        <v>850</v>
      </c>
      <c r="N138" s="47">
        <v>4729776.3499999996</v>
      </c>
      <c r="O138" s="47">
        <v>0</v>
      </c>
      <c r="P138" s="47">
        <v>0</v>
      </c>
      <c r="Q138" s="47">
        <v>0</v>
      </c>
      <c r="R138" s="47">
        <v>0</v>
      </c>
      <c r="S138" s="47">
        <v>0</v>
      </c>
      <c r="T138" s="47">
        <v>0</v>
      </c>
      <c r="U138" s="47">
        <v>0</v>
      </c>
      <c r="V138" s="47">
        <v>0</v>
      </c>
      <c r="W138" s="47">
        <v>0</v>
      </c>
      <c r="X138" s="47">
        <v>0</v>
      </c>
      <c r="Y138" s="47">
        <v>0</v>
      </c>
      <c r="Z138" s="47">
        <v>0</v>
      </c>
      <c r="AA138" s="47">
        <v>0</v>
      </c>
      <c r="AB138" s="47">
        <v>0</v>
      </c>
      <c r="AC138" s="47">
        <v>70946.649999999994</v>
      </c>
      <c r="AD138" s="47">
        <v>150000</v>
      </c>
      <c r="AE138" s="47">
        <v>0</v>
      </c>
      <c r="AF138" s="50">
        <v>2020</v>
      </c>
      <c r="AG138" s="50">
        <v>2020</v>
      </c>
      <c r="AH138" s="51">
        <v>2020</v>
      </c>
      <c r="AT138" s="30" t="e">
        <f>VLOOKUP(C138,AW:AX,2,FALSE)</f>
        <v>#N/A</v>
      </c>
    </row>
    <row r="139" spans="1:46" ht="61.5" x14ac:dyDescent="0.85">
      <c r="A139" s="30">
        <v>1</v>
      </c>
      <c r="B139" s="108">
        <f>SUBTOTAL(103,$A$22:A139)</f>
        <v>117</v>
      </c>
      <c r="C139" s="34" t="s">
        <v>469</v>
      </c>
      <c r="D139" s="47">
        <f t="shared" si="3"/>
        <v>3405823.46</v>
      </c>
      <c r="E139" s="47">
        <v>0</v>
      </c>
      <c r="F139" s="47">
        <v>0</v>
      </c>
      <c r="G139" s="47">
        <v>0</v>
      </c>
      <c r="H139" s="47">
        <v>0</v>
      </c>
      <c r="I139" s="47">
        <v>0</v>
      </c>
      <c r="J139" s="47">
        <v>0</v>
      </c>
      <c r="K139" s="49">
        <v>0</v>
      </c>
      <c r="L139" s="47">
        <v>0</v>
      </c>
      <c r="M139" s="47">
        <v>614.96</v>
      </c>
      <c r="N139" s="47">
        <v>3207707.84</v>
      </c>
      <c r="O139" s="47">
        <v>0</v>
      </c>
      <c r="P139" s="47">
        <v>0</v>
      </c>
      <c r="Q139" s="47">
        <v>0</v>
      </c>
      <c r="R139" s="47">
        <v>0</v>
      </c>
      <c r="S139" s="47">
        <v>0</v>
      </c>
      <c r="T139" s="47">
        <v>0</v>
      </c>
      <c r="U139" s="47">
        <v>0</v>
      </c>
      <c r="V139" s="47">
        <v>0</v>
      </c>
      <c r="W139" s="47">
        <v>0</v>
      </c>
      <c r="X139" s="47">
        <v>0</v>
      </c>
      <c r="Y139" s="47">
        <v>0</v>
      </c>
      <c r="Z139" s="47">
        <v>0</v>
      </c>
      <c r="AA139" s="47">
        <v>0</v>
      </c>
      <c r="AB139" s="47">
        <v>0</v>
      </c>
      <c r="AC139" s="47">
        <v>48115.62</v>
      </c>
      <c r="AD139" s="47">
        <v>150000</v>
      </c>
      <c r="AE139" s="47">
        <v>0</v>
      </c>
      <c r="AF139" s="50">
        <v>2020</v>
      </c>
      <c r="AG139" s="50">
        <v>2020</v>
      </c>
      <c r="AH139" s="51">
        <v>2020</v>
      </c>
      <c r="AT139" s="30" t="e">
        <f>VLOOKUP(C139,AW:AX,2,FALSE)</f>
        <v>#N/A</v>
      </c>
    </row>
    <row r="140" spans="1:46" ht="61.5" x14ac:dyDescent="0.85">
      <c r="A140" s="30">
        <v>1</v>
      </c>
      <c r="B140" s="108">
        <f>SUBTOTAL(103,$A$22:A140)</f>
        <v>118</v>
      </c>
      <c r="C140" s="34" t="s">
        <v>470</v>
      </c>
      <c r="D140" s="47">
        <f t="shared" si="3"/>
        <v>3270908.17</v>
      </c>
      <c r="E140" s="47">
        <v>0</v>
      </c>
      <c r="F140" s="47">
        <v>0</v>
      </c>
      <c r="G140" s="47">
        <v>0</v>
      </c>
      <c r="H140" s="47">
        <v>0</v>
      </c>
      <c r="I140" s="47">
        <v>0</v>
      </c>
      <c r="J140" s="47">
        <v>0</v>
      </c>
      <c r="K140" s="49">
        <v>0</v>
      </c>
      <c r="L140" s="47">
        <v>0</v>
      </c>
      <c r="M140" s="47">
        <v>590.6</v>
      </c>
      <c r="N140" s="47">
        <v>3074786.37</v>
      </c>
      <c r="O140" s="47">
        <v>0</v>
      </c>
      <c r="P140" s="47">
        <v>0</v>
      </c>
      <c r="Q140" s="47">
        <v>0</v>
      </c>
      <c r="R140" s="47">
        <v>0</v>
      </c>
      <c r="S140" s="47">
        <v>0</v>
      </c>
      <c r="T140" s="47">
        <v>0</v>
      </c>
      <c r="U140" s="47">
        <v>0</v>
      </c>
      <c r="V140" s="47">
        <v>0</v>
      </c>
      <c r="W140" s="47">
        <v>0</v>
      </c>
      <c r="X140" s="47">
        <v>0</v>
      </c>
      <c r="Y140" s="47">
        <v>0</v>
      </c>
      <c r="Z140" s="47">
        <v>0</v>
      </c>
      <c r="AA140" s="47">
        <v>0</v>
      </c>
      <c r="AB140" s="47">
        <v>0</v>
      </c>
      <c r="AC140" s="47">
        <v>46121.8</v>
      </c>
      <c r="AD140" s="47">
        <v>150000</v>
      </c>
      <c r="AE140" s="47">
        <v>0</v>
      </c>
      <c r="AF140" s="50">
        <v>2020</v>
      </c>
      <c r="AG140" s="50">
        <v>2020</v>
      </c>
      <c r="AH140" s="51">
        <v>2020</v>
      </c>
      <c r="AT140" s="30" t="e">
        <f>VLOOKUP(C140,AW:AX,2,FALSE)</f>
        <v>#N/A</v>
      </c>
    </row>
    <row r="141" spans="1:46" ht="61.5" x14ac:dyDescent="0.85">
      <c r="A141" s="30">
        <v>1</v>
      </c>
      <c r="B141" s="108">
        <f>SUBTOTAL(103,$A$22:A141)</f>
        <v>119</v>
      </c>
      <c r="C141" s="34" t="s">
        <v>471</v>
      </c>
      <c r="D141" s="47">
        <f t="shared" si="3"/>
        <v>3319896.5999999996</v>
      </c>
      <c r="E141" s="47">
        <v>0</v>
      </c>
      <c r="F141" s="47">
        <v>0</v>
      </c>
      <c r="G141" s="47">
        <v>0</v>
      </c>
      <c r="H141" s="47">
        <v>0</v>
      </c>
      <c r="I141" s="47">
        <v>0</v>
      </c>
      <c r="J141" s="47">
        <v>0</v>
      </c>
      <c r="K141" s="49">
        <v>0</v>
      </c>
      <c r="L141" s="47">
        <v>0</v>
      </c>
      <c r="M141" s="47">
        <v>570</v>
      </c>
      <c r="N141" s="47">
        <v>3123050.84</v>
      </c>
      <c r="O141" s="47">
        <v>0</v>
      </c>
      <c r="P141" s="47">
        <v>0</v>
      </c>
      <c r="Q141" s="47">
        <v>0</v>
      </c>
      <c r="R141" s="47">
        <v>0</v>
      </c>
      <c r="S141" s="47">
        <v>0</v>
      </c>
      <c r="T141" s="47">
        <v>0</v>
      </c>
      <c r="U141" s="47">
        <v>0</v>
      </c>
      <c r="V141" s="47">
        <v>0</v>
      </c>
      <c r="W141" s="47">
        <v>0</v>
      </c>
      <c r="X141" s="47">
        <v>0</v>
      </c>
      <c r="Y141" s="47">
        <v>0</v>
      </c>
      <c r="Z141" s="47">
        <v>0</v>
      </c>
      <c r="AA141" s="47">
        <v>0</v>
      </c>
      <c r="AB141" s="47">
        <v>0</v>
      </c>
      <c r="AC141" s="47">
        <v>46845.760000000002</v>
      </c>
      <c r="AD141" s="47">
        <v>150000</v>
      </c>
      <c r="AE141" s="47">
        <v>0</v>
      </c>
      <c r="AF141" s="50">
        <v>2020</v>
      </c>
      <c r="AG141" s="50">
        <v>2020</v>
      </c>
      <c r="AH141" s="51">
        <v>2020</v>
      </c>
      <c r="AT141" s="30" t="e">
        <f>VLOOKUP(C141,AW:AX,2,FALSE)</f>
        <v>#N/A</v>
      </c>
    </row>
    <row r="142" spans="1:46" ht="61.5" x14ac:dyDescent="0.85">
      <c r="A142" s="30">
        <v>1</v>
      </c>
      <c r="B142" s="108">
        <f>SUBTOTAL(103,$A$22:A142)</f>
        <v>120</v>
      </c>
      <c r="C142" s="34" t="s">
        <v>472</v>
      </c>
      <c r="D142" s="47">
        <f t="shared" si="3"/>
        <v>4114942.04</v>
      </c>
      <c r="E142" s="47">
        <v>0</v>
      </c>
      <c r="F142" s="47">
        <v>0</v>
      </c>
      <c r="G142" s="47">
        <v>0</v>
      </c>
      <c r="H142" s="47">
        <v>0</v>
      </c>
      <c r="I142" s="47">
        <v>0</v>
      </c>
      <c r="J142" s="47">
        <v>0</v>
      </c>
      <c r="K142" s="49">
        <v>0</v>
      </c>
      <c r="L142" s="47">
        <v>0</v>
      </c>
      <c r="M142" s="47">
        <v>743</v>
      </c>
      <c r="N142" s="47">
        <v>3906346.84</v>
      </c>
      <c r="O142" s="47">
        <v>0</v>
      </c>
      <c r="P142" s="47">
        <v>0</v>
      </c>
      <c r="Q142" s="47">
        <v>0</v>
      </c>
      <c r="R142" s="47">
        <v>0</v>
      </c>
      <c r="S142" s="47">
        <v>0</v>
      </c>
      <c r="T142" s="47">
        <v>0</v>
      </c>
      <c r="U142" s="47">
        <v>0</v>
      </c>
      <c r="V142" s="47">
        <v>0</v>
      </c>
      <c r="W142" s="47">
        <v>0</v>
      </c>
      <c r="X142" s="47">
        <v>0</v>
      </c>
      <c r="Y142" s="47">
        <v>0</v>
      </c>
      <c r="Z142" s="47">
        <v>0</v>
      </c>
      <c r="AA142" s="47">
        <v>0</v>
      </c>
      <c r="AB142" s="47">
        <v>0</v>
      </c>
      <c r="AC142" s="47">
        <v>58595.199999999997</v>
      </c>
      <c r="AD142" s="47">
        <v>150000</v>
      </c>
      <c r="AE142" s="47">
        <v>0</v>
      </c>
      <c r="AF142" s="50">
        <v>2020</v>
      </c>
      <c r="AG142" s="50">
        <v>2020</v>
      </c>
      <c r="AH142" s="51">
        <v>2020</v>
      </c>
      <c r="AT142" s="30" t="e">
        <f>VLOOKUP(C142,AW:AX,2,FALSE)</f>
        <v>#N/A</v>
      </c>
    </row>
    <row r="143" spans="1:46" ht="61.5" x14ac:dyDescent="0.85">
      <c r="A143" s="30">
        <v>1</v>
      </c>
      <c r="B143" s="108">
        <f>SUBTOTAL(103,$A$22:A143)</f>
        <v>121</v>
      </c>
      <c r="C143" s="34" t="s">
        <v>473</v>
      </c>
      <c r="D143" s="47">
        <f t="shared" si="3"/>
        <v>2525455.6799999997</v>
      </c>
      <c r="E143" s="47">
        <v>0</v>
      </c>
      <c r="F143" s="47">
        <v>0</v>
      </c>
      <c r="G143" s="47">
        <v>0</v>
      </c>
      <c r="H143" s="47">
        <v>0</v>
      </c>
      <c r="I143" s="47">
        <v>0</v>
      </c>
      <c r="J143" s="47">
        <v>0</v>
      </c>
      <c r="K143" s="49">
        <v>0</v>
      </c>
      <c r="L143" s="47">
        <v>0</v>
      </c>
      <c r="M143" s="47">
        <v>456</v>
      </c>
      <c r="N143" s="47">
        <v>2369907.0699999998</v>
      </c>
      <c r="O143" s="47">
        <v>0</v>
      </c>
      <c r="P143" s="47">
        <v>0</v>
      </c>
      <c r="Q143" s="47">
        <v>0</v>
      </c>
      <c r="R143" s="47">
        <v>0</v>
      </c>
      <c r="S143" s="47">
        <v>0</v>
      </c>
      <c r="T143" s="47">
        <v>0</v>
      </c>
      <c r="U143" s="47">
        <v>0</v>
      </c>
      <c r="V143" s="47">
        <v>0</v>
      </c>
      <c r="W143" s="47">
        <v>0</v>
      </c>
      <c r="X143" s="47">
        <v>0</v>
      </c>
      <c r="Y143" s="47">
        <v>0</v>
      </c>
      <c r="Z143" s="47">
        <v>0</v>
      </c>
      <c r="AA143" s="47">
        <v>0</v>
      </c>
      <c r="AB143" s="47">
        <v>0</v>
      </c>
      <c r="AC143" s="47">
        <v>35548.61</v>
      </c>
      <c r="AD143" s="47">
        <v>120000</v>
      </c>
      <c r="AE143" s="47">
        <v>0</v>
      </c>
      <c r="AF143" s="50">
        <v>2020</v>
      </c>
      <c r="AG143" s="50">
        <v>2020</v>
      </c>
      <c r="AH143" s="51">
        <v>2020</v>
      </c>
      <c r="AT143" s="30" t="e">
        <f>VLOOKUP(C143,AW:AX,2,FALSE)</f>
        <v>#N/A</v>
      </c>
    </row>
    <row r="144" spans="1:46" ht="61.5" x14ac:dyDescent="0.85">
      <c r="A144" s="30">
        <v>1</v>
      </c>
      <c r="B144" s="108">
        <f>SUBTOTAL(103,$A$22:A144)</f>
        <v>122</v>
      </c>
      <c r="C144" s="34" t="s">
        <v>474</v>
      </c>
      <c r="D144" s="47">
        <f t="shared" si="3"/>
        <v>4863357.3</v>
      </c>
      <c r="E144" s="47">
        <v>0</v>
      </c>
      <c r="F144" s="47">
        <v>0</v>
      </c>
      <c r="G144" s="47">
        <v>0</v>
      </c>
      <c r="H144" s="47">
        <v>0</v>
      </c>
      <c r="I144" s="47">
        <v>0</v>
      </c>
      <c r="J144" s="47">
        <v>0</v>
      </c>
      <c r="K144" s="49">
        <v>0</v>
      </c>
      <c r="L144" s="47">
        <v>0</v>
      </c>
      <c r="M144" s="47">
        <v>835</v>
      </c>
      <c r="N144" s="47">
        <v>4643701.7699999996</v>
      </c>
      <c r="O144" s="47">
        <v>0</v>
      </c>
      <c r="P144" s="47">
        <v>0</v>
      </c>
      <c r="Q144" s="47">
        <v>0</v>
      </c>
      <c r="R144" s="47">
        <v>0</v>
      </c>
      <c r="S144" s="47">
        <v>0</v>
      </c>
      <c r="T144" s="47">
        <v>0</v>
      </c>
      <c r="U144" s="47">
        <v>0</v>
      </c>
      <c r="V144" s="47">
        <v>0</v>
      </c>
      <c r="W144" s="47">
        <v>0</v>
      </c>
      <c r="X144" s="47">
        <v>0</v>
      </c>
      <c r="Y144" s="47">
        <v>0</v>
      </c>
      <c r="Z144" s="47">
        <v>0</v>
      </c>
      <c r="AA144" s="47">
        <v>0</v>
      </c>
      <c r="AB144" s="47">
        <v>0</v>
      </c>
      <c r="AC144" s="47">
        <v>69655.53</v>
      </c>
      <c r="AD144" s="47">
        <v>150000</v>
      </c>
      <c r="AE144" s="47">
        <v>0</v>
      </c>
      <c r="AF144" s="50">
        <v>2020</v>
      </c>
      <c r="AG144" s="50">
        <v>2020</v>
      </c>
      <c r="AH144" s="51">
        <v>2020</v>
      </c>
      <c r="AT144" s="30" t="e">
        <f>VLOOKUP(C144,AW:AX,2,FALSE)</f>
        <v>#N/A</v>
      </c>
    </row>
    <row r="145" spans="1:46" ht="61.5" x14ac:dyDescent="0.85">
      <c r="A145" s="30">
        <v>1</v>
      </c>
      <c r="B145" s="108">
        <f>SUBTOTAL(103,$A$22:A145)</f>
        <v>123</v>
      </c>
      <c r="C145" s="34" t="s">
        <v>475</v>
      </c>
      <c r="D145" s="47">
        <f t="shared" si="3"/>
        <v>2525455.6799999997</v>
      </c>
      <c r="E145" s="47">
        <v>0</v>
      </c>
      <c r="F145" s="47">
        <v>0</v>
      </c>
      <c r="G145" s="47">
        <v>0</v>
      </c>
      <c r="H145" s="47">
        <v>0</v>
      </c>
      <c r="I145" s="47">
        <v>0</v>
      </c>
      <c r="J145" s="47">
        <v>0</v>
      </c>
      <c r="K145" s="49">
        <v>0</v>
      </c>
      <c r="L145" s="47">
        <v>0</v>
      </c>
      <c r="M145" s="47">
        <v>456</v>
      </c>
      <c r="N145" s="47">
        <v>2369907.0699999998</v>
      </c>
      <c r="O145" s="47">
        <v>0</v>
      </c>
      <c r="P145" s="47">
        <v>0</v>
      </c>
      <c r="Q145" s="47">
        <v>0</v>
      </c>
      <c r="R145" s="47">
        <v>0</v>
      </c>
      <c r="S145" s="47">
        <v>0</v>
      </c>
      <c r="T145" s="47">
        <v>0</v>
      </c>
      <c r="U145" s="47">
        <v>0</v>
      </c>
      <c r="V145" s="47">
        <v>0</v>
      </c>
      <c r="W145" s="47">
        <v>0</v>
      </c>
      <c r="X145" s="47">
        <v>0</v>
      </c>
      <c r="Y145" s="47">
        <v>0</v>
      </c>
      <c r="Z145" s="47">
        <v>0</v>
      </c>
      <c r="AA145" s="47">
        <v>0</v>
      </c>
      <c r="AB145" s="47">
        <v>0</v>
      </c>
      <c r="AC145" s="47">
        <v>35548.61</v>
      </c>
      <c r="AD145" s="47">
        <v>120000</v>
      </c>
      <c r="AE145" s="47">
        <v>0</v>
      </c>
      <c r="AF145" s="50">
        <v>2020</v>
      </c>
      <c r="AG145" s="50">
        <v>2020</v>
      </c>
      <c r="AH145" s="51">
        <v>2020</v>
      </c>
      <c r="AT145" s="30" t="e">
        <f>VLOOKUP(C145,AW:AX,2,FALSE)</f>
        <v>#N/A</v>
      </c>
    </row>
    <row r="146" spans="1:46" ht="61.5" x14ac:dyDescent="0.85">
      <c r="A146" s="30">
        <v>1</v>
      </c>
      <c r="B146" s="108">
        <f>SUBTOTAL(103,$A$22:A146)</f>
        <v>124</v>
      </c>
      <c r="C146" s="34" t="s">
        <v>476</v>
      </c>
      <c r="D146" s="47">
        <f t="shared" si="3"/>
        <v>4556829.16</v>
      </c>
      <c r="E146" s="47">
        <v>0</v>
      </c>
      <c r="F146" s="47">
        <v>0</v>
      </c>
      <c r="G146" s="47">
        <v>0</v>
      </c>
      <c r="H146" s="47">
        <v>0</v>
      </c>
      <c r="I146" s="47">
        <v>0</v>
      </c>
      <c r="J146" s="47">
        <v>0</v>
      </c>
      <c r="K146" s="49">
        <v>0</v>
      </c>
      <c r="L146" s="47">
        <v>0</v>
      </c>
      <c r="M146" s="47">
        <v>898</v>
      </c>
      <c r="N146" s="47">
        <v>4341703.6100000003</v>
      </c>
      <c r="O146" s="47">
        <v>0</v>
      </c>
      <c r="P146" s="47">
        <v>0</v>
      </c>
      <c r="Q146" s="47">
        <v>0</v>
      </c>
      <c r="R146" s="47">
        <v>0</v>
      </c>
      <c r="S146" s="47">
        <v>0</v>
      </c>
      <c r="T146" s="47">
        <v>0</v>
      </c>
      <c r="U146" s="47">
        <v>0</v>
      </c>
      <c r="V146" s="47">
        <v>0</v>
      </c>
      <c r="W146" s="47">
        <v>0</v>
      </c>
      <c r="X146" s="47">
        <v>0</v>
      </c>
      <c r="Y146" s="47">
        <v>0</v>
      </c>
      <c r="Z146" s="47">
        <v>0</v>
      </c>
      <c r="AA146" s="47">
        <v>0</v>
      </c>
      <c r="AB146" s="47">
        <v>0</v>
      </c>
      <c r="AC146" s="47">
        <v>65125.55</v>
      </c>
      <c r="AD146" s="47">
        <v>150000</v>
      </c>
      <c r="AE146" s="47">
        <v>0</v>
      </c>
      <c r="AF146" s="50">
        <v>2020</v>
      </c>
      <c r="AG146" s="50">
        <v>2020</v>
      </c>
      <c r="AH146" s="51">
        <v>2020</v>
      </c>
      <c r="AT146" s="30" t="e">
        <f>VLOOKUP(C146,AW:AX,2,FALSE)</f>
        <v>#N/A</v>
      </c>
    </row>
    <row r="147" spans="1:46" ht="61.5" x14ac:dyDescent="0.85">
      <c r="A147" s="30">
        <v>1</v>
      </c>
      <c r="B147" s="108">
        <f>SUBTOTAL(103,$A$22:A147)</f>
        <v>125</v>
      </c>
      <c r="C147" s="34" t="s">
        <v>477</v>
      </c>
      <c r="D147" s="47">
        <f t="shared" si="3"/>
        <v>1777787.8800000001</v>
      </c>
      <c r="E147" s="47">
        <v>0</v>
      </c>
      <c r="F147" s="47">
        <v>0</v>
      </c>
      <c r="G147" s="47">
        <v>0</v>
      </c>
      <c r="H147" s="47">
        <v>0</v>
      </c>
      <c r="I147" s="47">
        <v>0</v>
      </c>
      <c r="J147" s="47">
        <v>0</v>
      </c>
      <c r="K147" s="49">
        <v>0</v>
      </c>
      <c r="L147" s="47">
        <v>0</v>
      </c>
      <c r="M147" s="47">
        <v>0</v>
      </c>
      <c r="N147" s="47">
        <v>0</v>
      </c>
      <c r="O147" s="47">
        <v>0</v>
      </c>
      <c r="P147" s="47">
        <v>0</v>
      </c>
      <c r="Q147" s="47">
        <v>475</v>
      </c>
      <c r="R147" s="47">
        <v>1623436.34</v>
      </c>
      <c r="S147" s="47">
        <v>0</v>
      </c>
      <c r="T147" s="47">
        <v>0</v>
      </c>
      <c r="U147" s="47">
        <v>0</v>
      </c>
      <c r="V147" s="47">
        <v>0</v>
      </c>
      <c r="W147" s="47">
        <v>0</v>
      </c>
      <c r="X147" s="47">
        <v>0</v>
      </c>
      <c r="Y147" s="47">
        <v>0</v>
      </c>
      <c r="Z147" s="47">
        <v>0</v>
      </c>
      <c r="AA147" s="47">
        <v>0</v>
      </c>
      <c r="AB147" s="47">
        <v>0</v>
      </c>
      <c r="AC147" s="47">
        <v>24351.54</v>
      </c>
      <c r="AD147" s="47">
        <v>130000</v>
      </c>
      <c r="AE147" s="47">
        <v>0</v>
      </c>
      <c r="AF147" s="50">
        <v>2020</v>
      </c>
      <c r="AG147" s="50">
        <v>2020</v>
      </c>
      <c r="AH147" s="51">
        <v>2020</v>
      </c>
      <c r="AT147" s="30" t="e">
        <f>VLOOKUP(C147,AW:AX,2,FALSE)</f>
        <v>#N/A</v>
      </c>
    </row>
    <row r="148" spans="1:46" ht="61.5" x14ac:dyDescent="0.85">
      <c r="B148" s="34" t="s">
        <v>823</v>
      </c>
      <c r="C148" s="128"/>
      <c r="D148" s="47">
        <f>SUM(D149:D193)</f>
        <v>91626897.960000008</v>
      </c>
      <c r="E148" s="47">
        <f t="shared" ref="E148:AE148" si="4">SUM(E149:E193)</f>
        <v>353344.83</v>
      </c>
      <c r="F148" s="47">
        <f t="shared" si="4"/>
        <v>788996.06</v>
      </c>
      <c r="G148" s="47">
        <f t="shared" si="4"/>
        <v>18581651.190000001</v>
      </c>
      <c r="H148" s="47">
        <f t="shared" si="4"/>
        <v>0</v>
      </c>
      <c r="I148" s="47">
        <f t="shared" si="4"/>
        <v>333328.08</v>
      </c>
      <c r="J148" s="47">
        <f t="shared" si="4"/>
        <v>0</v>
      </c>
      <c r="K148" s="49">
        <f t="shared" si="4"/>
        <v>6</v>
      </c>
      <c r="L148" s="47">
        <f t="shared" si="4"/>
        <v>13093416.74</v>
      </c>
      <c r="M148" s="47">
        <f t="shared" si="4"/>
        <v>11407</v>
      </c>
      <c r="N148" s="47">
        <f t="shared" si="4"/>
        <v>50941183.5</v>
      </c>
      <c r="O148" s="47">
        <f t="shared" si="4"/>
        <v>0</v>
      </c>
      <c r="P148" s="47">
        <f t="shared" si="4"/>
        <v>0</v>
      </c>
      <c r="Q148" s="47">
        <f t="shared" si="4"/>
        <v>0</v>
      </c>
      <c r="R148" s="47">
        <f t="shared" si="4"/>
        <v>0</v>
      </c>
      <c r="S148" s="47">
        <f t="shared" si="4"/>
        <v>0</v>
      </c>
      <c r="T148" s="47">
        <f t="shared" si="4"/>
        <v>0</v>
      </c>
      <c r="U148" s="47">
        <f t="shared" si="4"/>
        <v>0</v>
      </c>
      <c r="V148" s="47">
        <f t="shared" si="4"/>
        <v>0</v>
      </c>
      <c r="W148" s="47">
        <f t="shared" si="4"/>
        <v>0</v>
      </c>
      <c r="X148" s="47">
        <f t="shared" si="4"/>
        <v>0</v>
      </c>
      <c r="Y148" s="47">
        <f t="shared" si="4"/>
        <v>0</v>
      </c>
      <c r="Z148" s="47">
        <f t="shared" si="4"/>
        <v>0</v>
      </c>
      <c r="AA148" s="47">
        <f t="shared" si="4"/>
        <v>0</v>
      </c>
      <c r="AB148" s="47">
        <f t="shared" si="4"/>
        <v>0</v>
      </c>
      <c r="AC148" s="47">
        <f t="shared" si="4"/>
        <v>1064977.56</v>
      </c>
      <c r="AD148" s="47">
        <f t="shared" si="4"/>
        <v>6470000</v>
      </c>
      <c r="AE148" s="47">
        <f t="shared" si="4"/>
        <v>0</v>
      </c>
      <c r="AF148" s="126" t="s">
        <v>817</v>
      </c>
      <c r="AG148" s="126" t="s">
        <v>817</v>
      </c>
      <c r="AH148" s="127" t="s">
        <v>817</v>
      </c>
      <c r="AT148" s="30">
        <f>VLOOKUP(C148,AW:AX,2,FALSE)</f>
        <v>0</v>
      </c>
    </row>
    <row r="149" spans="1:46" ht="61.5" x14ac:dyDescent="0.85">
      <c r="A149" s="30">
        <v>1</v>
      </c>
      <c r="B149" s="108">
        <f>SUBTOTAL(103,$A$22:A149)</f>
        <v>126</v>
      </c>
      <c r="C149" s="34" t="s">
        <v>408</v>
      </c>
      <c r="D149" s="47">
        <f t="shared" ref="D149:D193" si="5">E149+F149+G149+H149+I149+J149+L149+N149+P149+R149+T149+U149+V149+W149+X149+Y149+Z149+AA149+AB149+AC149+AD149+AE149</f>
        <v>5258499.1300000008</v>
      </c>
      <c r="E149" s="47">
        <v>0</v>
      </c>
      <c r="F149" s="47">
        <v>0</v>
      </c>
      <c r="G149" s="47">
        <v>0</v>
      </c>
      <c r="H149" s="47">
        <v>0</v>
      </c>
      <c r="I149" s="47">
        <v>0</v>
      </c>
      <c r="J149" s="47">
        <v>0</v>
      </c>
      <c r="K149" s="49">
        <v>0</v>
      </c>
      <c r="L149" s="47">
        <v>0</v>
      </c>
      <c r="M149" s="47">
        <v>1122</v>
      </c>
      <c r="N149" s="47">
        <v>5003447.4200000009</v>
      </c>
      <c r="O149" s="47">
        <v>0</v>
      </c>
      <c r="P149" s="47">
        <v>0</v>
      </c>
      <c r="Q149" s="47">
        <v>0</v>
      </c>
      <c r="R149" s="47">
        <v>0</v>
      </c>
      <c r="S149" s="47">
        <v>0</v>
      </c>
      <c r="T149" s="47">
        <v>0</v>
      </c>
      <c r="U149" s="47">
        <v>0</v>
      </c>
      <c r="V149" s="47">
        <v>0</v>
      </c>
      <c r="W149" s="47">
        <v>0</v>
      </c>
      <c r="X149" s="47">
        <v>0</v>
      </c>
      <c r="Y149" s="47">
        <v>0</v>
      </c>
      <c r="Z149" s="47">
        <v>0</v>
      </c>
      <c r="AA149" s="47">
        <v>0</v>
      </c>
      <c r="AB149" s="47">
        <v>0</v>
      </c>
      <c r="AC149" s="47">
        <v>75051.710000000006</v>
      </c>
      <c r="AD149" s="47">
        <v>180000</v>
      </c>
      <c r="AE149" s="47">
        <v>0</v>
      </c>
      <c r="AF149" s="50">
        <v>2020</v>
      </c>
      <c r="AG149" s="50">
        <v>2020</v>
      </c>
      <c r="AH149" s="51">
        <v>2020</v>
      </c>
      <c r="AT149" s="30" t="e">
        <f>VLOOKUP(C149,AW:AX,2,FALSE)</f>
        <v>#N/A</v>
      </c>
    </row>
    <row r="150" spans="1:46" ht="61.5" x14ac:dyDescent="0.85">
      <c r="A150" s="30">
        <v>1</v>
      </c>
      <c r="B150" s="108">
        <f>SUBTOTAL(103,$A$22:A150)</f>
        <v>127</v>
      </c>
      <c r="C150" s="34" t="s">
        <v>409</v>
      </c>
      <c r="D150" s="47">
        <f t="shared" si="5"/>
        <v>5811666.96</v>
      </c>
      <c r="E150" s="47">
        <v>353344.83</v>
      </c>
      <c r="F150" s="47">
        <v>788996.06</v>
      </c>
      <c r="G150" s="47">
        <v>4287872.8600000003</v>
      </c>
      <c r="H150" s="47">
        <v>0</v>
      </c>
      <c r="I150" s="47">
        <v>0</v>
      </c>
      <c r="J150" s="47">
        <v>0</v>
      </c>
      <c r="K150" s="49">
        <v>0</v>
      </c>
      <c r="L150" s="47">
        <v>0</v>
      </c>
      <c r="M150" s="47">
        <v>0</v>
      </c>
      <c r="N150" s="47">
        <v>0</v>
      </c>
      <c r="O150" s="47">
        <v>0</v>
      </c>
      <c r="P150" s="47">
        <v>0</v>
      </c>
      <c r="Q150" s="47">
        <v>0</v>
      </c>
      <c r="R150" s="47">
        <v>0</v>
      </c>
      <c r="S150" s="47">
        <v>0</v>
      </c>
      <c r="T150" s="47">
        <v>0</v>
      </c>
      <c r="U150" s="47">
        <v>0</v>
      </c>
      <c r="V150" s="47">
        <v>0</v>
      </c>
      <c r="W150" s="47">
        <v>0</v>
      </c>
      <c r="X150" s="47">
        <v>0</v>
      </c>
      <c r="Y150" s="47">
        <v>0</v>
      </c>
      <c r="Z150" s="47">
        <v>0</v>
      </c>
      <c r="AA150" s="47">
        <v>0</v>
      </c>
      <c r="AB150" s="47">
        <v>0</v>
      </c>
      <c r="AC150" s="47">
        <v>81453.210000000006</v>
      </c>
      <c r="AD150" s="47">
        <v>300000</v>
      </c>
      <c r="AE150" s="47">
        <v>0</v>
      </c>
      <c r="AF150" s="50">
        <v>2020</v>
      </c>
      <c r="AG150" s="50">
        <v>2020</v>
      </c>
      <c r="AH150" s="51">
        <v>2020</v>
      </c>
      <c r="AT150" s="30" t="e">
        <f>VLOOKUP(C150,AW:AX,2,FALSE)</f>
        <v>#N/A</v>
      </c>
    </row>
    <row r="151" spans="1:46" ht="61.5" x14ac:dyDescent="0.85">
      <c r="A151" s="30">
        <v>1</v>
      </c>
      <c r="B151" s="108">
        <f>SUBTOTAL(103,$A$22:A151)</f>
        <v>128</v>
      </c>
      <c r="C151" s="34" t="s">
        <v>410</v>
      </c>
      <c r="D151" s="47">
        <f t="shared" si="5"/>
        <v>2029035.9300000002</v>
      </c>
      <c r="E151" s="47">
        <v>0</v>
      </c>
      <c r="F151" s="47">
        <v>0</v>
      </c>
      <c r="G151" s="47">
        <v>0</v>
      </c>
      <c r="H151" s="47">
        <v>0</v>
      </c>
      <c r="I151" s="47">
        <v>0</v>
      </c>
      <c r="J151" s="47">
        <v>0</v>
      </c>
      <c r="K151" s="49">
        <v>0</v>
      </c>
      <c r="L151" s="47">
        <v>0</v>
      </c>
      <c r="M151" s="47">
        <v>434</v>
      </c>
      <c r="N151" s="47">
        <v>1880823.58</v>
      </c>
      <c r="O151" s="47">
        <v>0</v>
      </c>
      <c r="P151" s="47">
        <v>0</v>
      </c>
      <c r="Q151" s="47">
        <v>0</v>
      </c>
      <c r="R151" s="47">
        <v>0</v>
      </c>
      <c r="S151" s="47">
        <v>0</v>
      </c>
      <c r="T151" s="47">
        <v>0</v>
      </c>
      <c r="U151" s="47">
        <v>0</v>
      </c>
      <c r="V151" s="47">
        <v>0</v>
      </c>
      <c r="W151" s="47">
        <v>0</v>
      </c>
      <c r="X151" s="47">
        <v>0</v>
      </c>
      <c r="Y151" s="47">
        <v>0</v>
      </c>
      <c r="Z151" s="47">
        <v>0</v>
      </c>
      <c r="AA151" s="47">
        <v>0</v>
      </c>
      <c r="AB151" s="47">
        <v>0</v>
      </c>
      <c r="AC151" s="47">
        <v>28212.35</v>
      </c>
      <c r="AD151" s="47">
        <v>120000</v>
      </c>
      <c r="AE151" s="47">
        <v>0</v>
      </c>
      <c r="AF151" s="50">
        <v>2020</v>
      </c>
      <c r="AG151" s="50">
        <v>2020</v>
      </c>
      <c r="AH151" s="51">
        <v>2020</v>
      </c>
      <c r="AT151" s="30" t="e">
        <f>VLOOKUP(C151,AW:AX,2,FALSE)</f>
        <v>#N/A</v>
      </c>
    </row>
    <row r="152" spans="1:46" ht="61.5" x14ac:dyDescent="0.85">
      <c r="A152" s="30">
        <v>1</v>
      </c>
      <c r="B152" s="108">
        <f>SUBTOTAL(103,$A$22:A152)</f>
        <v>129</v>
      </c>
      <c r="C152" s="34" t="s">
        <v>411</v>
      </c>
      <c r="D152" s="47">
        <f t="shared" si="5"/>
        <v>4349274.9800000004</v>
      </c>
      <c r="E152" s="47">
        <v>0</v>
      </c>
      <c r="F152" s="47">
        <v>0</v>
      </c>
      <c r="G152" s="47">
        <v>0</v>
      </c>
      <c r="H152" s="47">
        <v>0</v>
      </c>
      <c r="I152" s="47">
        <v>0</v>
      </c>
      <c r="J152" s="47">
        <v>0</v>
      </c>
      <c r="K152" s="49">
        <v>0</v>
      </c>
      <c r="L152" s="47">
        <v>0</v>
      </c>
      <c r="M152" s="47">
        <v>928</v>
      </c>
      <c r="N152" s="47">
        <v>4137216.7300000004</v>
      </c>
      <c r="O152" s="47">
        <v>0</v>
      </c>
      <c r="P152" s="47">
        <v>0</v>
      </c>
      <c r="Q152" s="47">
        <v>0</v>
      </c>
      <c r="R152" s="47">
        <v>0</v>
      </c>
      <c r="S152" s="47">
        <v>0</v>
      </c>
      <c r="T152" s="47">
        <v>0</v>
      </c>
      <c r="U152" s="47">
        <v>0</v>
      </c>
      <c r="V152" s="47">
        <v>0</v>
      </c>
      <c r="W152" s="47">
        <v>0</v>
      </c>
      <c r="X152" s="47">
        <v>0</v>
      </c>
      <c r="Y152" s="47">
        <v>0</v>
      </c>
      <c r="Z152" s="47">
        <v>0</v>
      </c>
      <c r="AA152" s="47">
        <v>0</v>
      </c>
      <c r="AB152" s="47">
        <v>0</v>
      </c>
      <c r="AC152" s="47">
        <v>62058.25</v>
      </c>
      <c r="AD152" s="47">
        <v>150000</v>
      </c>
      <c r="AE152" s="47">
        <v>0</v>
      </c>
      <c r="AF152" s="50">
        <v>2020</v>
      </c>
      <c r="AG152" s="50">
        <v>2020</v>
      </c>
      <c r="AH152" s="51">
        <v>2020</v>
      </c>
      <c r="AT152" s="30" t="e">
        <f>VLOOKUP(C152,AW:AX,2,FALSE)</f>
        <v>#N/A</v>
      </c>
    </row>
    <row r="153" spans="1:46" ht="61.5" x14ac:dyDescent="0.85">
      <c r="A153" s="30">
        <v>1</v>
      </c>
      <c r="B153" s="108">
        <f>SUBTOTAL(103,$A$22:A153)</f>
        <v>130</v>
      </c>
      <c r="C153" s="34" t="s">
        <v>412</v>
      </c>
      <c r="D153" s="47">
        <f t="shared" si="5"/>
        <v>4523137.4800000004</v>
      </c>
      <c r="E153" s="47">
        <v>0</v>
      </c>
      <c r="F153" s="47">
        <v>0</v>
      </c>
      <c r="G153" s="47">
        <v>0</v>
      </c>
      <c r="H153" s="47">
        <v>0</v>
      </c>
      <c r="I153" s="47">
        <v>0</v>
      </c>
      <c r="J153" s="47">
        <v>0</v>
      </c>
      <c r="K153" s="49">
        <v>0</v>
      </c>
      <c r="L153" s="47">
        <v>0</v>
      </c>
      <c r="M153" s="47">
        <v>976</v>
      </c>
      <c r="N153" s="47">
        <v>4308509.83</v>
      </c>
      <c r="O153" s="47">
        <v>0</v>
      </c>
      <c r="P153" s="47">
        <v>0</v>
      </c>
      <c r="Q153" s="47">
        <v>0</v>
      </c>
      <c r="R153" s="47">
        <v>0</v>
      </c>
      <c r="S153" s="47">
        <v>0</v>
      </c>
      <c r="T153" s="47">
        <v>0</v>
      </c>
      <c r="U153" s="47">
        <v>0</v>
      </c>
      <c r="V153" s="47">
        <v>0</v>
      </c>
      <c r="W153" s="47">
        <v>0</v>
      </c>
      <c r="X153" s="47">
        <v>0</v>
      </c>
      <c r="Y153" s="47">
        <v>0</v>
      </c>
      <c r="Z153" s="47">
        <v>0</v>
      </c>
      <c r="AA153" s="47">
        <v>0</v>
      </c>
      <c r="AB153" s="47">
        <v>0</v>
      </c>
      <c r="AC153" s="47">
        <v>64627.65</v>
      </c>
      <c r="AD153" s="47">
        <v>150000</v>
      </c>
      <c r="AE153" s="47">
        <v>0</v>
      </c>
      <c r="AF153" s="50">
        <v>2020</v>
      </c>
      <c r="AG153" s="50">
        <v>2020</v>
      </c>
      <c r="AH153" s="51">
        <v>2020</v>
      </c>
      <c r="AT153" s="30" t="e">
        <f>VLOOKUP(C153,AW:AX,2,FALSE)</f>
        <v>#N/A</v>
      </c>
    </row>
    <row r="154" spans="1:46" ht="61.5" x14ac:dyDescent="0.85">
      <c r="A154" s="30">
        <v>1</v>
      </c>
      <c r="B154" s="108">
        <f>SUBTOTAL(103,$A$22:A154)</f>
        <v>131</v>
      </c>
      <c r="C154" s="34" t="s">
        <v>413</v>
      </c>
      <c r="D154" s="47">
        <f t="shared" si="5"/>
        <v>6646708.3700000001</v>
      </c>
      <c r="E154" s="47">
        <v>0</v>
      </c>
      <c r="F154" s="47">
        <v>0</v>
      </c>
      <c r="G154" s="47">
        <v>0</v>
      </c>
      <c r="H154" s="47">
        <v>0</v>
      </c>
      <c r="I154" s="47">
        <v>0</v>
      </c>
      <c r="J154" s="47">
        <v>0</v>
      </c>
      <c r="K154" s="49">
        <v>3</v>
      </c>
      <c r="L154" s="47">
        <v>6546708.3700000001</v>
      </c>
      <c r="M154" s="47">
        <v>0</v>
      </c>
      <c r="N154" s="47">
        <v>0</v>
      </c>
      <c r="O154" s="47">
        <v>0</v>
      </c>
      <c r="P154" s="47">
        <v>0</v>
      </c>
      <c r="Q154" s="47">
        <v>0</v>
      </c>
      <c r="R154" s="47">
        <v>0</v>
      </c>
      <c r="S154" s="47">
        <v>0</v>
      </c>
      <c r="T154" s="47">
        <v>0</v>
      </c>
      <c r="U154" s="47">
        <v>0</v>
      </c>
      <c r="V154" s="47">
        <v>0</v>
      </c>
      <c r="W154" s="47">
        <v>0</v>
      </c>
      <c r="X154" s="47">
        <v>0</v>
      </c>
      <c r="Y154" s="47">
        <v>0</v>
      </c>
      <c r="Z154" s="47">
        <v>0</v>
      </c>
      <c r="AA154" s="47">
        <v>0</v>
      </c>
      <c r="AB154" s="47">
        <v>0</v>
      </c>
      <c r="AC154" s="47">
        <v>0</v>
      </c>
      <c r="AD154" s="47">
        <v>100000</v>
      </c>
      <c r="AE154" s="47">
        <v>0</v>
      </c>
      <c r="AF154" s="50">
        <v>2020</v>
      </c>
      <c r="AG154" s="50">
        <v>2020</v>
      </c>
      <c r="AH154" s="51" t="s">
        <v>278</v>
      </c>
      <c r="AT154" s="30">
        <f>VLOOKUP(C154,AW:AX,2,FALSE)</f>
        <v>1</v>
      </c>
    </row>
    <row r="155" spans="1:46" ht="61.5" x14ac:dyDescent="0.85">
      <c r="A155" s="30">
        <v>1</v>
      </c>
      <c r="B155" s="108">
        <f>SUBTOTAL(103,$A$22:A155)</f>
        <v>132</v>
      </c>
      <c r="C155" s="34" t="s">
        <v>414</v>
      </c>
      <c r="D155" s="47">
        <f t="shared" si="5"/>
        <v>2340853.12</v>
      </c>
      <c r="E155" s="47">
        <v>0</v>
      </c>
      <c r="F155" s="47">
        <v>0</v>
      </c>
      <c r="G155" s="47">
        <v>0</v>
      </c>
      <c r="H155" s="47">
        <v>0</v>
      </c>
      <c r="I155" s="47">
        <v>0</v>
      </c>
      <c r="J155" s="47">
        <v>0</v>
      </c>
      <c r="K155" s="49">
        <v>0</v>
      </c>
      <c r="L155" s="47">
        <v>0</v>
      </c>
      <c r="M155" s="47">
        <v>508</v>
      </c>
      <c r="N155" s="47">
        <v>2158475.98</v>
      </c>
      <c r="O155" s="47">
        <v>0</v>
      </c>
      <c r="P155" s="47">
        <v>0</v>
      </c>
      <c r="Q155" s="47">
        <v>0</v>
      </c>
      <c r="R155" s="47">
        <v>0</v>
      </c>
      <c r="S155" s="47">
        <v>0</v>
      </c>
      <c r="T155" s="47">
        <v>0</v>
      </c>
      <c r="U155" s="47">
        <v>0</v>
      </c>
      <c r="V155" s="47">
        <v>0</v>
      </c>
      <c r="W155" s="47">
        <v>0</v>
      </c>
      <c r="X155" s="47">
        <v>0</v>
      </c>
      <c r="Y155" s="47">
        <v>0</v>
      </c>
      <c r="Z155" s="47">
        <v>0</v>
      </c>
      <c r="AA155" s="47">
        <v>0</v>
      </c>
      <c r="AB155" s="47">
        <v>0</v>
      </c>
      <c r="AC155" s="47">
        <v>32377.14</v>
      </c>
      <c r="AD155" s="47">
        <v>150000</v>
      </c>
      <c r="AE155" s="47">
        <v>0</v>
      </c>
      <c r="AF155" s="50">
        <v>2020</v>
      </c>
      <c r="AG155" s="50">
        <v>2020</v>
      </c>
      <c r="AH155" s="51">
        <v>2020</v>
      </c>
      <c r="AT155" s="30" t="e">
        <f>VLOOKUP(C155,AW:AX,2,FALSE)</f>
        <v>#N/A</v>
      </c>
    </row>
    <row r="156" spans="1:46" ht="61.5" x14ac:dyDescent="0.85">
      <c r="A156" s="30">
        <v>1</v>
      </c>
      <c r="B156" s="108">
        <f>SUBTOTAL(103,$A$22:A156)</f>
        <v>133</v>
      </c>
      <c r="C156" s="34" t="s">
        <v>415</v>
      </c>
      <c r="D156" s="47">
        <f t="shared" si="5"/>
        <v>6646708.3700000001</v>
      </c>
      <c r="E156" s="47">
        <v>0</v>
      </c>
      <c r="F156" s="47">
        <v>0</v>
      </c>
      <c r="G156" s="47">
        <v>0</v>
      </c>
      <c r="H156" s="47">
        <v>0</v>
      </c>
      <c r="I156" s="47">
        <v>0</v>
      </c>
      <c r="J156" s="47">
        <v>0</v>
      </c>
      <c r="K156" s="49">
        <v>3</v>
      </c>
      <c r="L156" s="47">
        <v>6546708.3700000001</v>
      </c>
      <c r="M156" s="47">
        <v>0</v>
      </c>
      <c r="N156" s="47">
        <v>0</v>
      </c>
      <c r="O156" s="47">
        <v>0</v>
      </c>
      <c r="P156" s="47">
        <v>0</v>
      </c>
      <c r="Q156" s="47">
        <v>0</v>
      </c>
      <c r="R156" s="47">
        <v>0</v>
      </c>
      <c r="S156" s="47">
        <v>0</v>
      </c>
      <c r="T156" s="47">
        <v>0</v>
      </c>
      <c r="U156" s="47">
        <v>0</v>
      </c>
      <c r="V156" s="47">
        <v>0</v>
      </c>
      <c r="W156" s="47">
        <v>0</v>
      </c>
      <c r="X156" s="47">
        <v>0</v>
      </c>
      <c r="Y156" s="47">
        <v>0</v>
      </c>
      <c r="Z156" s="47">
        <v>0</v>
      </c>
      <c r="AA156" s="47">
        <v>0</v>
      </c>
      <c r="AB156" s="47">
        <v>0</v>
      </c>
      <c r="AC156" s="47">
        <v>0</v>
      </c>
      <c r="AD156" s="47">
        <v>100000</v>
      </c>
      <c r="AE156" s="47">
        <v>0</v>
      </c>
      <c r="AF156" s="50">
        <v>2020</v>
      </c>
      <c r="AG156" s="50">
        <v>2020</v>
      </c>
      <c r="AH156" s="51" t="s">
        <v>278</v>
      </c>
      <c r="AT156" s="30" t="e">
        <f>VLOOKUP(C156,AW:AX,2,FALSE)</f>
        <v>#N/A</v>
      </c>
    </row>
    <row r="157" spans="1:46" ht="61.5" x14ac:dyDescent="0.85">
      <c r="A157" s="30">
        <v>1</v>
      </c>
      <c r="B157" s="108">
        <f>SUBTOTAL(103,$A$22:A157)</f>
        <v>134</v>
      </c>
      <c r="C157" s="34" t="s">
        <v>416</v>
      </c>
      <c r="D157" s="47">
        <f t="shared" si="5"/>
        <v>7405015.5899999999</v>
      </c>
      <c r="E157" s="47">
        <v>0</v>
      </c>
      <c r="F157" s="47">
        <v>0</v>
      </c>
      <c r="G157" s="47">
        <v>0</v>
      </c>
      <c r="H157" s="47">
        <v>0</v>
      </c>
      <c r="I157" s="47">
        <v>0</v>
      </c>
      <c r="J157" s="47">
        <v>0</v>
      </c>
      <c r="K157" s="49">
        <v>0</v>
      </c>
      <c r="L157" s="47">
        <v>0</v>
      </c>
      <c r="M157" s="47">
        <v>1580</v>
      </c>
      <c r="N157" s="47">
        <v>7118241.96</v>
      </c>
      <c r="O157" s="47">
        <v>0</v>
      </c>
      <c r="P157" s="47">
        <v>0</v>
      </c>
      <c r="Q157" s="47">
        <v>0</v>
      </c>
      <c r="R157" s="47">
        <v>0</v>
      </c>
      <c r="S157" s="47">
        <v>0</v>
      </c>
      <c r="T157" s="47">
        <v>0</v>
      </c>
      <c r="U157" s="47">
        <v>0</v>
      </c>
      <c r="V157" s="47">
        <v>0</v>
      </c>
      <c r="W157" s="47">
        <v>0</v>
      </c>
      <c r="X157" s="47">
        <v>0</v>
      </c>
      <c r="Y157" s="47">
        <v>0</v>
      </c>
      <c r="Z157" s="47">
        <v>0</v>
      </c>
      <c r="AA157" s="47">
        <v>0</v>
      </c>
      <c r="AB157" s="47">
        <v>0</v>
      </c>
      <c r="AC157" s="47">
        <v>106773.63</v>
      </c>
      <c r="AD157" s="47">
        <v>180000</v>
      </c>
      <c r="AE157" s="47">
        <v>0</v>
      </c>
      <c r="AF157" s="50">
        <v>2020</v>
      </c>
      <c r="AG157" s="50">
        <v>2020</v>
      </c>
      <c r="AH157" s="51">
        <v>2020</v>
      </c>
      <c r="AT157" s="30" t="e">
        <f>VLOOKUP(C157,AW:AX,2,FALSE)</f>
        <v>#N/A</v>
      </c>
    </row>
    <row r="158" spans="1:46" ht="61.5" x14ac:dyDescent="0.85">
      <c r="A158" s="30">
        <v>1</v>
      </c>
      <c r="B158" s="108">
        <f>SUBTOTAL(103,$A$22:A158)</f>
        <v>135</v>
      </c>
      <c r="C158" s="34" t="s">
        <v>417</v>
      </c>
      <c r="D158" s="47">
        <f t="shared" si="5"/>
        <v>5249124.9800000004</v>
      </c>
      <c r="E158" s="47">
        <v>0</v>
      </c>
      <c r="F158" s="47">
        <v>0</v>
      </c>
      <c r="G158" s="47">
        <v>0</v>
      </c>
      <c r="H158" s="47">
        <v>0</v>
      </c>
      <c r="I158" s="47">
        <v>0</v>
      </c>
      <c r="J158" s="47">
        <v>0</v>
      </c>
      <c r="K158" s="49">
        <v>0</v>
      </c>
      <c r="L158" s="47">
        <v>0</v>
      </c>
      <c r="M158" s="47">
        <v>1120</v>
      </c>
      <c r="N158" s="47">
        <v>4994211.8000000007</v>
      </c>
      <c r="O158" s="47">
        <v>0</v>
      </c>
      <c r="P158" s="47">
        <v>0</v>
      </c>
      <c r="Q158" s="47">
        <v>0</v>
      </c>
      <c r="R158" s="47">
        <v>0</v>
      </c>
      <c r="S158" s="47">
        <v>0</v>
      </c>
      <c r="T158" s="47">
        <v>0</v>
      </c>
      <c r="U158" s="47">
        <v>0</v>
      </c>
      <c r="V158" s="47">
        <v>0</v>
      </c>
      <c r="W158" s="47">
        <v>0</v>
      </c>
      <c r="X158" s="47">
        <v>0</v>
      </c>
      <c r="Y158" s="47">
        <v>0</v>
      </c>
      <c r="Z158" s="47">
        <v>0</v>
      </c>
      <c r="AA158" s="47">
        <v>0</v>
      </c>
      <c r="AB158" s="47">
        <v>0</v>
      </c>
      <c r="AC158" s="47">
        <v>74913.179999999993</v>
      </c>
      <c r="AD158" s="47">
        <v>180000</v>
      </c>
      <c r="AE158" s="47">
        <v>0</v>
      </c>
      <c r="AF158" s="50">
        <v>2020</v>
      </c>
      <c r="AG158" s="50">
        <v>2020</v>
      </c>
      <c r="AH158" s="51">
        <v>2020</v>
      </c>
      <c r="AT158" s="30" t="e">
        <f>VLOOKUP(C158,AW:AX,2,FALSE)</f>
        <v>#N/A</v>
      </c>
    </row>
    <row r="159" spans="1:46" ht="61.5" x14ac:dyDescent="0.85">
      <c r="A159" s="30">
        <v>1</v>
      </c>
      <c r="B159" s="108">
        <f>SUBTOTAL(103,$A$22:A159)</f>
        <v>136</v>
      </c>
      <c r="C159" s="34" t="s">
        <v>204</v>
      </c>
      <c r="D159" s="47">
        <f t="shared" si="5"/>
        <v>378328</v>
      </c>
      <c r="E159" s="47">
        <v>0</v>
      </c>
      <c r="F159" s="47">
        <v>0</v>
      </c>
      <c r="G159" s="47">
        <v>0</v>
      </c>
      <c r="H159" s="47">
        <v>0</v>
      </c>
      <c r="I159" s="47">
        <v>333328.08</v>
      </c>
      <c r="J159" s="47">
        <v>0</v>
      </c>
      <c r="K159" s="49">
        <v>0</v>
      </c>
      <c r="L159" s="47">
        <v>0</v>
      </c>
      <c r="M159" s="47">
        <v>0</v>
      </c>
      <c r="N159" s="47">
        <v>0</v>
      </c>
      <c r="O159" s="47">
        <v>0</v>
      </c>
      <c r="P159" s="47">
        <v>0</v>
      </c>
      <c r="Q159" s="47">
        <v>0</v>
      </c>
      <c r="R159" s="47">
        <v>0</v>
      </c>
      <c r="S159" s="47">
        <v>0</v>
      </c>
      <c r="T159" s="47">
        <v>0</v>
      </c>
      <c r="U159" s="47">
        <v>0</v>
      </c>
      <c r="V159" s="47">
        <v>0</v>
      </c>
      <c r="W159" s="47">
        <v>0</v>
      </c>
      <c r="X159" s="47">
        <v>0</v>
      </c>
      <c r="Y159" s="47">
        <v>0</v>
      </c>
      <c r="Z159" s="47">
        <v>0</v>
      </c>
      <c r="AA159" s="47">
        <v>0</v>
      </c>
      <c r="AB159" s="47">
        <v>0</v>
      </c>
      <c r="AC159" s="47">
        <v>4999.92</v>
      </c>
      <c r="AD159" s="47">
        <v>40000</v>
      </c>
      <c r="AE159" s="47">
        <v>0</v>
      </c>
      <c r="AF159" s="50">
        <v>2020</v>
      </c>
      <c r="AG159" s="50">
        <v>2020</v>
      </c>
      <c r="AH159" s="51">
        <v>2020</v>
      </c>
      <c r="AT159" s="30" t="e">
        <f>VLOOKUP(C159,AW:AX,2,FALSE)</f>
        <v>#N/A</v>
      </c>
    </row>
    <row r="160" spans="1:46" ht="61.5" x14ac:dyDescent="0.85">
      <c r="A160" s="30">
        <v>1</v>
      </c>
      <c r="B160" s="108">
        <f>SUBTOTAL(103,$A$22:A160)</f>
        <v>137</v>
      </c>
      <c r="C160" s="34" t="s">
        <v>418</v>
      </c>
      <c r="D160" s="47">
        <f t="shared" si="5"/>
        <v>2212131.2399999998</v>
      </c>
      <c r="E160" s="47">
        <v>0</v>
      </c>
      <c r="F160" s="47">
        <v>0</v>
      </c>
      <c r="G160" s="47">
        <v>0</v>
      </c>
      <c r="H160" s="47">
        <v>0</v>
      </c>
      <c r="I160" s="47">
        <v>0</v>
      </c>
      <c r="J160" s="47">
        <v>0</v>
      </c>
      <c r="K160" s="49">
        <v>0</v>
      </c>
      <c r="L160" s="47">
        <v>0</v>
      </c>
      <c r="M160" s="47">
        <v>472</v>
      </c>
      <c r="N160" s="47">
        <v>2061213.0399999998</v>
      </c>
      <c r="O160" s="47">
        <v>0</v>
      </c>
      <c r="P160" s="47">
        <v>0</v>
      </c>
      <c r="Q160" s="47">
        <v>0</v>
      </c>
      <c r="R160" s="47">
        <v>0</v>
      </c>
      <c r="S160" s="47">
        <v>0</v>
      </c>
      <c r="T160" s="47">
        <v>0</v>
      </c>
      <c r="U160" s="47">
        <v>0</v>
      </c>
      <c r="V160" s="47">
        <v>0</v>
      </c>
      <c r="W160" s="47">
        <v>0</v>
      </c>
      <c r="X160" s="47">
        <v>0</v>
      </c>
      <c r="Y160" s="47">
        <v>0</v>
      </c>
      <c r="Z160" s="47">
        <v>0</v>
      </c>
      <c r="AA160" s="47">
        <v>0</v>
      </c>
      <c r="AB160" s="47">
        <v>0</v>
      </c>
      <c r="AC160" s="47">
        <v>30918.2</v>
      </c>
      <c r="AD160" s="47">
        <v>120000</v>
      </c>
      <c r="AE160" s="47">
        <v>0</v>
      </c>
      <c r="AF160" s="50">
        <v>2020</v>
      </c>
      <c r="AG160" s="50">
        <v>2020</v>
      </c>
      <c r="AH160" s="51">
        <v>2020</v>
      </c>
      <c r="AT160" s="30" t="e">
        <f>VLOOKUP(C160,AW:AX,2,FALSE)</f>
        <v>#N/A</v>
      </c>
    </row>
    <row r="161" spans="1:46" ht="61.5" x14ac:dyDescent="0.85">
      <c r="A161" s="30">
        <v>1</v>
      </c>
      <c r="B161" s="108">
        <f>SUBTOTAL(103,$A$22:A161)</f>
        <v>138</v>
      </c>
      <c r="C161" s="34" t="s">
        <v>419</v>
      </c>
      <c r="D161" s="47">
        <f t="shared" si="5"/>
        <v>2918296.86</v>
      </c>
      <c r="E161" s="47">
        <v>0</v>
      </c>
      <c r="F161" s="47">
        <v>0</v>
      </c>
      <c r="G161" s="47">
        <v>0</v>
      </c>
      <c r="H161" s="47">
        <v>0</v>
      </c>
      <c r="I161" s="47">
        <v>0</v>
      </c>
      <c r="J161" s="47">
        <v>0</v>
      </c>
      <c r="K161" s="49">
        <v>0</v>
      </c>
      <c r="L161" s="47">
        <v>0</v>
      </c>
      <c r="M161" s="47">
        <v>580</v>
      </c>
      <c r="N161" s="47">
        <v>2727386.07</v>
      </c>
      <c r="O161" s="47">
        <v>0</v>
      </c>
      <c r="P161" s="47">
        <v>0</v>
      </c>
      <c r="Q161" s="47">
        <v>0</v>
      </c>
      <c r="R161" s="47">
        <v>0</v>
      </c>
      <c r="S161" s="47">
        <v>0</v>
      </c>
      <c r="T161" s="47">
        <v>0</v>
      </c>
      <c r="U161" s="47">
        <v>0</v>
      </c>
      <c r="V161" s="47">
        <v>0</v>
      </c>
      <c r="W161" s="47">
        <v>0</v>
      </c>
      <c r="X161" s="47">
        <v>0</v>
      </c>
      <c r="Y161" s="47">
        <v>0</v>
      </c>
      <c r="Z161" s="47">
        <v>0</v>
      </c>
      <c r="AA161" s="47">
        <v>0</v>
      </c>
      <c r="AB161" s="47">
        <v>0</v>
      </c>
      <c r="AC161" s="47">
        <v>40910.79</v>
      </c>
      <c r="AD161" s="47">
        <v>150000</v>
      </c>
      <c r="AE161" s="47">
        <v>0</v>
      </c>
      <c r="AF161" s="50">
        <v>2020</v>
      </c>
      <c r="AG161" s="50">
        <v>2020</v>
      </c>
      <c r="AH161" s="51">
        <v>2020</v>
      </c>
      <c r="AT161" s="30" t="e">
        <f>VLOOKUP(C161,AW:AX,2,FALSE)</f>
        <v>#N/A</v>
      </c>
    </row>
    <row r="162" spans="1:46" ht="61.5" x14ac:dyDescent="0.85">
      <c r="A162" s="30">
        <v>1</v>
      </c>
      <c r="B162" s="108">
        <f>SUBTOTAL(103,$A$22:A162)</f>
        <v>139</v>
      </c>
      <c r="C162" s="34" t="s">
        <v>420</v>
      </c>
      <c r="D162" s="47">
        <f t="shared" si="5"/>
        <v>14808185</v>
      </c>
      <c r="E162" s="47">
        <v>0</v>
      </c>
      <c r="F162" s="47">
        <v>0</v>
      </c>
      <c r="G162" s="47">
        <v>14293778.33</v>
      </c>
      <c r="H162" s="47">
        <v>0</v>
      </c>
      <c r="I162" s="47">
        <v>0</v>
      </c>
      <c r="J162" s="47">
        <v>0</v>
      </c>
      <c r="K162" s="49">
        <v>0</v>
      </c>
      <c r="L162" s="47">
        <v>0</v>
      </c>
      <c r="M162" s="47">
        <v>0</v>
      </c>
      <c r="N162" s="47">
        <v>0</v>
      </c>
      <c r="O162" s="47">
        <v>0</v>
      </c>
      <c r="P162" s="47">
        <v>0</v>
      </c>
      <c r="Q162" s="47">
        <v>0</v>
      </c>
      <c r="R162" s="47">
        <v>0</v>
      </c>
      <c r="S162" s="47">
        <v>0</v>
      </c>
      <c r="T162" s="47">
        <v>0</v>
      </c>
      <c r="U162" s="47">
        <v>0</v>
      </c>
      <c r="V162" s="47">
        <v>0</v>
      </c>
      <c r="W162" s="47">
        <v>0</v>
      </c>
      <c r="X162" s="47">
        <v>0</v>
      </c>
      <c r="Y162" s="47">
        <v>0</v>
      </c>
      <c r="Z162" s="47">
        <v>0</v>
      </c>
      <c r="AA162" s="47">
        <v>0</v>
      </c>
      <c r="AB162" s="47">
        <v>0</v>
      </c>
      <c r="AC162" s="47">
        <v>214406.67</v>
      </c>
      <c r="AD162" s="47">
        <v>300000</v>
      </c>
      <c r="AE162" s="47">
        <v>0</v>
      </c>
      <c r="AF162" s="50">
        <v>2020</v>
      </c>
      <c r="AG162" s="50">
        <v>2020</v>
      </c>
      <c r="AH162" s="51">
        <v>2020</v>
      </c>
      <c r="AT162" s="30" t="e">
        <f>VLOOKUP(C162,AW:AX,2,FALSE)</f>
        <v>#N/A</v>
      </c>
    </row>
    <row r="163" spans="1:46" ht="61.5" x14ac:dyDescent="0.85">
      <c r="A163" s="30">
        <v>1</v>
      </c>
      <c r="B163" s="108">
        <f>SUBTOTAL(103,$A$22:A163)</f>
        <v>140</v>
      </c>
      <c r="C163" s="34" t="s">
        <v>205</v>
      </c>
      <c r="D163" s="47">
        <f t="shared" si="5"/>
        <v>6233335.9100000001</v>
      </c>
      <c r="E163" s="47">
        <v>0</v>
      </c>
      <c r="F163" s="47">
        <v>0</v>
      </c>
      <c r="G163" s="47">
        <v>0</v>
      </c>
      <c r="H163" s="47">
        <v>0</v>
      </c>
      <c r="I163" s="47">
        <v>0</v>
      </c>
      <c r="J163" s="47">
        <v>0</v>
      </c>
      <c r="K163" s="49">
        <v>0</v>
      </c>
      <c r="L163" s="47">
        <v>0</v>
      </c>
      <c r="M163" s="47">
        <v>1330</v>
      </c>
      <c r="N163" s="47">
        <v>5963877.7400000002</v>
      </c>
      <c r="O163" s="47">
        <v>0</v>
      </c>
      <c r="P163" s="47">
        <v>0</v>
      </c>
      <c r="Q163" s="47">
        <v>0</v>
      </c>
      <c r="R163" s="47">
        <v>0</v>
      </c>
      <c r="S163" s="47">
        <v>0</v>
      </c>
      <c r="T163" s="47">
        <v>0</v>
      </c>
      <c r="U163" s="47">
        <v>0</v>
      </c>
      <c r="V163" s="47">
        <v>0</v>
      </c>
      <c r="W163" s="47">
        <v>0</v>
      </c>
      <c r="X163" s="47">
        <v>0</v>
      </c>
      <c r="Y163" s="47">
        <v>0</v>
      </c>
      <c r="Z163" s="47">
        <v>0</v>
      </c>
      <c r="AA163" s="47">
        <v>0</v>
      </c>
      <c r="AB163" s="47">
        <v>0</v>
      </c>
      <c r="AC163" s="47">
        <v>89458.17</v>
      </c>
      <c r="AD163" s="47">
        <v>180000</v>
      </c>
      <c r="AE163" s="47">
        <v>0</v>
      </c>
      <c r="AF163" s="50">
        <v>2020</v>
      </c>
      <c r="AG163" s="50">
        <v>2020</v>
      </c>
      <c r="AH163" s="51">
        <v>2020</v>
      </c>
      <c r="AT163" s="30" t="e">
        <f>VLOOKUP(C163,AW:AX,2,FALSE)</f>
        <v>#N/A</v>
      </c>
    </row>
    <row r="164" spans="1:46" ht="61.5" x14ac:dyDescent="0.85">
      <c r="A164" s="30">
        <v>1</v>
      </c>
      <c r="B164" s="108">
        <f>SUBTOTAL(103,$A$22:A164)</f>
        <v>141</v>
      </c>
      <c r="C164" s="34" t="s">
        <v>421</v>
      </c>
      <c r="D164" s="47">
        <f t="shared" si="5"/>
        <v>1570050.77</v>
      </c>
      <c r="E164" s="47">
        <v>0</v>
      </c>
      <c r="F164" s="47">
        <v>0</v>
      </c>
      <c r="G164" s="47">
        <v>0</v>
      </c>
      <c r="H164" s="47">
        <v>0</v>
      </c>
      <c r="I164" s="47">
        <v>0</v>
      </c>
      <c r="J164" s="47">
        <v>0</v>
      </c>
      <c r="K164" s="49">
        <v>0</v>
      </c>
      <c r="L164" s="47">
        <v>0</v>
      </c>
      <c r="M164" s="47">
        <v>335</v>
      </c>
      <c r="N164" s="47">
        <v>1428621.45</v>
      </c>
      <c r="O164" s="47">
        <v>0</v>
      </c>
      <c r="P164" s="47">
        <v>0</v>
      </c>
      <c r="Q164" s="47">
        <v>0</v>
      </c>
      <c r="R164" s="47">
        <v>0</v>
      </c>
      <c r="S164" s="47">
        <v>0</v>
      </c>
      <c r="T164" s="47">
        <v>0</v>
      </c>
      <c r="U164" s="47">
        <v>0</v>
      </c>
      <c r="V164" s="47">
        <v>0</v>
      </c>
      <c r="W164" s="47">
        <v>0</v>
      </c>
      <c r="X164" s="47">
        <v>0</v>
      </c>
      <c r="Y164" s="47">
        <v>0</v>
      </c>
      <c r="Z164" s="47">
        <v>0</v>
      </c>
      <c r="AA164" s="47">
        <v>0</v>
      </c>
      <c r="AB164" s="47">
        <v>0</v>
      </c>
      <c r="AC164" s="47">
        <v>21429.32</v>
      </c>
      <c r="AD164" s="47">
        <v>120000</v>
      </c>
      <c r="AE164" s="47">
        <v>0</v>
      </c>
      <c r="AF164" s="50">
        <v>2020</v>
      </c>
      <c r="AG164" s="50">
        <v>2020</v>
      </c>
      <c r="AH164" s="51">
        <v>2020</v>
      </c>
      <c r="AT164" s="30" t="e">
        <f>VLOOKUP(C164,AW:AX,2,FALSE)</f>
        <v>#N/A</v>
      </c>
    </row>
    <row r="165" spans="1:46" ht="61.5" x14ac:dyDescent="0.85">
      <c r="A165" s="30">
        <v>1</v>
      </c>
      <c r="B165" s="108">
        <f>SUBTOTAL(103,$A$22:A165)</f>
        <v>142</v>
      </c>
      <c r="C165" s="34" t="s">
        <v>422</v>
      </c>
      <c r="D165" s="47">
        <f t="shared" si="5"/>
        <v>9476545.2699999996</v>
      </c>
      <c r="E165" s="47">
        <v>0</v>
      </c>
      <c r="F165" s="47">
        <v>0</v>
      </c>
      <c r="G165" s="47">
        <v>0</v>
      </c>
      <c r="H165" s="47">
        <v>0</v>
      </c>
      <c r="I165" s="47">
        <v>0</v>
      </c>
      <c r="J165" s="47">
        <v>0</v>
      </c>
      <c r="K165" s="49">
        <v>0</v>
      </c>
      <c r="L165" s="47">
        <v>0</v>
      </c>
      <c r="M165" s="47">
        <v>2022</v>
      </c>
      <c r="N165" s="47">
        <v>9159157.9000000004</v>
      </c>
      <c r="O165" s="47">
        <v>0</v>
      </c>
      <c r="P165" s="47">
        <v>0</v>
      </c>
      <c r="Q165" s="47">
        <v>0</v>
      </c>
      <c r="R165" s="47">
        <v>0</v>
      </c>
      <c r="S165" s="47">
        <v>0</v>
      </c>
      <c r="T165" s="47">
        <v>0</v>
      </c>
      <c r="U165" s="47">
        <v>0</v>
      </c>
      <c r="V165" s="47">
        <v>0</v>
      </c>
      <c r="W165" s="47">
        <v>0</v>
      </c>
      <c r="X165" s="47">
        <v>0</v>
      </c>
      <c r="Y165" s="47">
        <v>0</v>
      </c>
      <c r="Z165" s="47">
        <v>0</v>
      </c>
      <c r="AA165" s="47">
        <v>0</v>
      </c>
      <c r="AB165" s="47">
        <v>0</v>
      </c>
      <c r="AC165" s="47">
        <v>137387.37</v>
      </c>
      <c r="AD165" s="47">
        <v>180000</v>
      </c>
      <c r="AE165" s="47">
        <v>0</v>
      </c>
      <c r="AF165" s="50">
        <v>2020</v>
      </c>
      <c r="AG165" s="50">
        <v>2020</v>
      </c>
      <c r="AH165" s="51">
        <v>2020</v>
      </c>
      <c r="AT165" s="30" t="e">
        <f>VLOOKUP(C165,AW:AX,2,FALSE)</f>
        <v>#N/A</v>
      </c>
    </row>
    <row r="166" spans="1:46" ht="61.5" x14ac:dyDescent="0.85">
      <c r="A166" s="30">
        <v>1</v>
      </c>
      <c r="B166" s="108">
        <f>SUBTOTAL(103,$A$22:A166)</f>
        <v>143</v>
      </c>
      <c r="C166" s="34" t="s">
        <v>423</v>
      </c>
      <c r="D166" s="47">
        <f t="shared" si="5"/>
        <v>180000</v>
      </c>
      <c r="E166" s="47">
        <v>0</v>
      </c>
      <c r="F166" s="47">
        <v>0</v>
      </c>
      <c r="G166" s="47">
        <v>0</v>
      </c>
      <c r="H166" s="47">
        <v>0</v>
      </c>
      <c r="I166" s="47">
        <v>0</v>
      </c>
      <c r="J166" s="47">
        <v>0</v>
      </c>
      <c r="K166" s="49">
        <v>0</v>
      </c>
      <c r="L166" s="47">
        <v>0</v>
      </c>
      <c r="M166" s="47">
        <v>0</v>
      </c>
      <c r="N166" s="47">
        <v>0</v>
      </c>
      <c r="O166" s="47">
        <v>0</v>
      </c>
      <c r="P166" s="47">
        <v>0</v>
      </c>
      <c r="Q166" s="47">
        <v>0</v>
      </c>
      <c r="R166" s="47">
        <v>0</v>
      </c>
      <c r="S166" s="47">
        <v>0</v>
      </c>
      <c r="T166" s="47">
        <v>0</v>
      </c>
      <c r="U166" s="47">
        <v>0</v>
      </c>
      <c r="V166" s="47">
        <v>0</v>
      </c>
      <c r="W166" s="47">
        <v>0</v>
      </c>
      <c r="X166" s="47">
        <v>0</v>
      </c>
      <c r="Y166" s="47">
        <v>0</v>
      </c>
      <c r="Z166" s="47">
        <v>0</v>
      </c>
      <c r="AA166" s="47">
        <v>0</v>
      </c>
      <c r="AB166" s="47">
        <v>0</v>
      </c>
      <c r="AC166" s="47">
        <v>0</v>
      </c>
      <c r="AD166" s="47">
        <v>180000</v>
      </c>
      <c r="AE166" s="47">
        <v>0</v>
      </c>
      <c r="AF166" s="50">
        <v>2020</v>
      </c>
      <c r="AG166" s="50" t="s">
        <v>278</v>
      </c>
      <c r="AH166" s="51" t="s">
        <v>278</v>
      </c>
      <c r="AT166" s="30" t="e">
        <f>VLOOKUP(C166,AW:AX,2,FALSE)</f>
        <v>#N/A</v>
      </c>
    </row>
    <row r="167" spans="1:46" ht="61.5" x14ac:dyDescent="0.85">
      <c r="A167" s="30">
        <v>1</v>
      </c>
      <c r="B167" s="108">
        <f>SUBTOTAL(103,$A$22:A167)</f>
        <v>144</v>
      </c>
      <c r="C167" s="34" t="s">
        <v>424</v>
      </c>
      <c r="D167" s="47">
        <f t="shared" si="5"/>
        <v>100000</v>
      </c>
      <c r="E167" s="47">
        <v>0</v>
      </c>
      <c r="F167" s="47">
        <v>0</v>
      </c>
      <c r="G167" s="47">
        <v>0</v>
      </c>
      <c r="H167" s="47">
        <v>0</v>
      </c>
      <c r="I167" s="47">
        <v>0</v>
      </c>
      <c r="J167" s="47">
        <v>0</v>
      </c>
      <c r="K167" s="49">
        <v>0</v>
      </c>
      <c r="L167" s="47">
        <v>0</v>
      </c>
      <c r="M167" s="47">
        <v>0</v>
      </c>
      <c r="N167" s="47">
        <v>0</v>
      </c>
      <c r="O167" s="47">
        <v>0</v>
      </c>
      <c r="P167" s="47">
        <v>0</v>
      </c>
      <c r="Q167" s="47">
        <v>0</v>
      </c>
      <c r="R167" s="47">
        <v>0</v>
      </c>
      <c r="S167" s="47">
        <v>0</v>
      </c>
      <c r="T167" s="47">
        <v>0</v>
      </c>
      <c r="U167" s="47">
        <v>0</v>
      </c>
      <c r="V167" s="47">
        <v>0</v>
      </c>
      <c r="W167" s="47">
        <v>0</v>
      </c>
      <c r="X167" s="47">
        <v>0</v>
      </c>
      <c r="Y167" s="47">
        <v>0</v>
      </c>
      <c r="Z167" s="47">
        <v>0</v>
      </c>
      <c r="AA167" s="47">
        <v>0</v>
      </c>
      <c r="AB167" s="47">
        <v>0</v>
      </c>
      <c r="AC167" s="47">
        <v>0</v>
      </c>
      <c r="AD167" s="47">
        <v>100000</v>
      </c>
      <c r="AE167" s="47">
        <v>0</v>
      </c>
      <c r="AF167" s="50">
        <v>2020</v>
      </c>
      <c r="AG167" s="50" t="s">
        <v>278</v>
      </c>
      <c r="AH167" s="51" t="s">
        <v>278</v>
      </c>
      <c r="AT167" s="30">
        <f>VLOOKUP(C167,AW:AX,2,FALSE)</f>
        <v>1</v>
      </c>
    </row>
    <row r="168" spans="1:46" ht="61.5" x14ac:dyDescent="0.85">
      <c r="A168" s="30">
        <v>1</v>
      </c>
      <c r="B168" s="108">
        <f>SUBTOTAL(103,$A$22:A168)</f>
        <v>145</v>
      </c>
      <c r="C168" s="34" t="s">
        <v>425</v>
      </c>
      <c r="D168" s="47">
        <f t="shared" si="5"/>
        <v>150000</v>
      </c>
      <c r="E168" s="47">
        <v>0</v>
      </c>
      <c r="F168" s="47">
        <v>0</v>
      </c>
      <c r="G168" s="47">
        <v>0</v>
      </c>
      <c r="H168" s="47">
        <v>0</v>
      </c>
      <c r="I168" s="47">
        <v>0</v>
      </c>
      <c r="J168" s="47">
        <v>0</v>
      </c>
      <c r="K168" s="49">
        <v>0</v>
      </c>
      <c r="L168" s="47">
        <v>0</v>
      </c>
      <c r="M168" s="47">
        <v>0</v>
      </c>
      <c r="N168" s="47">
        <v>0</v>
      </c>
      <c r="O168" s="47">
        <v>0</v>
      </c>
      <c r="P168" s="47">
        <v>0</v>
      </c>
      <c r="Q168" s="47">
        <v>0</v>
      </c>
      <c r="R168" s="47">
        <v>0</v>
      </c>
      <c r="S168" s="47">
        <v>0</v>
      </c>
      <c r="T168" s="47">
        <v>0</v>
      </c>
      <c r="U168" s="47">
        <v>0</v>
      </c>
      <c r="V168" s="47">
        <v>0</v>
      </c>
      <c r="W168" s="47">
        <v>0</v>
      </c>
      <c r="X168" s="47">
        <v>0</v>
      </c>
      <c r="Y168" s="47">
        <v>0</v>
      </c>
      <c r="Z168" s="47">
        <v>0</v>
      </c>
      <c r="AA168" s="47">
        <v>0</v>
      </c>
      <c r="AB168" s="47">
        <v>0</v>
      </c>
      <c r="AC168" s="47">
        <v>0</v>
      </c>
      <c r="AD168" s="47">
        <v>150000</v>
      </c>
      <c r="AE168" s="47">
        <v>0</v>
      </c>
      <c r="AF168" s="50">
        <v>2020</v>
      </c>
      <c r="AG168" s="50" t="s">
        <v>278</v>
      </c>
      <c r="AH168" s="51" t="s">
        <v>278</v>
      </c>
      <c r="AT168" s="30" t="e">
        <f>VLOOKUP(C168,AW:AX,2,FALSE)</f>
        <v>#N/A</v>
      </c>
    </row>
    <row r="169" spans="1:46" ht="61.5" x14ac:dyDescent="0.85">
      <c r="A169" s="30">
        <v>1</v>
      </c>
      <c r="B169" s="108">
        <f>SUBTOTAL(103,$A$22:A169)</f>
        <v>146</v>
      </c>
      <c r="C169" s="34" t="s">
        <v>426</v>
      </c>
      <c r="D169" s="47">
        <f t="shared" si="5"/>
        <v>150000</v>
      </c>
      <c r="E169" s="47">
        <v>0</v>
      </c>
      <c r="F169" s="47">
        <v>0</v>
      </c>
      <c r="G169" s="47">
        <v>0</v>
      </c>
      <c r="H169" s="47">
        <v>0</v>
      </c>
      <c r="I169" s="47">
        <v>0</v>
      </c>
      <c r="J169" s="47">
        <v>0</v>
      </c>
      <c r="K169" s="49">
        <v>0</v>
      </c>
      <c r="L169" s="47">
        <v>0</v>
      </c>
      <c r="M169" s="47">
        <v>0</v>
      </c>
      <c r="N169" s="47">
        <v>0</v>
      </c>
      <c r="O169" s="47">
        <v>0</v>
      </c>
      <c r="P169" s="47">
        <v>0</v>
      </c>
      <c r="Q169" s="47">
        <v>0</v>
      </c>
      <c r="R169" s="47">
        <v>0</v>
      </c>
      <c r="S169" s="47">
        <v>0</v>
      </c>
      <c r="T169" s="47">
        <v>0</v>
      </c>
      <c r="U169" s="47">
        <v>0</v>
      </c>
      <c r="V169" s="47">
        <v>0</v>
      </c>
      <c r="W169" s="47">
        <v>0</v>
      </c>
      <c r="X169" s="47">
        <v>0</v>
      </c>
      <c r="Y169" s="47">
        <v>0</v>
      </c>
      <c r="Z169" s="47">
        <v>0</v>
      </c>
      <c r="AA169" s="47">
        <v>0</v>
      </c>
      <c r="AB169" s="47">
        <v>0</v>
      </c>
      <c r="AC169" s="47">
        <v>0</v>
      </c>
      <c r="AD169" s="47">
        <v>150000</v>
      </c>
      <c r="AE169" s="47">
        <v>0</v>
      </c>
      <c r="AF169" s="50">
        <v>2020</v>
      </c>
      <c r="AG169" s="50" t="s">
        <v>278</v>
      </c>
      <c r="AH169" s="51" t="s">
        <v>278</v>
      </c>
      <c r="AT169" s="30" t="e">
        <f>VLOOKUP(C169,AW:AX,2,FALSE)</f>
        <v>#N/A</v>
      </c>
    </row>
    <row r="170" spans="1:46" ht="61.5" x14ac:dyDescent="0.85">
      <c r="A170" s="30">
        <v>1</v>
      </c>
      <c r="B170" s="108">
        <f>SUBTOTAL(103,$A$22:A170)</f>
        <v>147</v>
      </c>
      <c r="C170" s="34" t="s">
        <v>427</v>
      </c>
      <c r="D170" s="47">
        <f t="shared" si="5"/>
        <v>150000</v>
      </c>
      <c r="E170" s="47">
        <v>0</v>
      </c>
      <c r="F170" s="47">
        <v>0</v>
      </c>
      <c r="G170" s="47">
        <v>0</v>
      </c>
      <c r="H170" s="47">
        <v>0</v>
      </c>
      <c r="I170" s="47">
        <v>0</v>
      </c>
      <c r="J170" s="47">
        <v>0</v>
      </c>
      <c r="K170" s="49">
        <v>0</v>
      </c>
      <c r="L170" s="47">
        <v>0</v>
      </c>
      <c r="M170" s="47">
        <v>0</v>
      </c>
      <c r="N170" s="47">
        <v>0</v>
      </c>
      <c r="O170" s="47">
        <v>0</v>
      </c>
      <c r="P170" s="47">
        <v>0</v>
      </c>
      <c r="Q170" s="47">
        <v>0</v>
      </c>
      <c r="R170" s="47">
        <v>0</v>
      </c>
      <c r="S170" s="47">
        <v>0</v>
      </c>
      <c r="T170" s="47">
        <v>0</v>
      </c>
      <c r="U170" s="47">
        <v>0</v>
      </c>
      <c r="V170" s="47">
        <v>0</v>
      </c>
      <c r="W170" s="47">
        <v>0</v>
      </c>
      <c r="X170" s="47">
        <v>0</v>
      </c>
      <c r="Y170" s="47">
        <v>0</v>
      </c>
      <c r="Z170" s="47">
        <v>0</v>
      </c>
      <c r="AA170" s="47">
        <v>0</v>
      </c>
      <c r="AB170" s="47">
        <v>0</v>
      </c>
      <c r="AC170" s="47">
        <v>0</v>
      </c>
      <c r="AD170" s="47">
        <v>150000</v>
      </c>
      <c r="AE170" s="47">
        <v>0</v>
      </c>
      <c r="AF170" s="50">
        <v>2020</v>
      </c>
      <c r="AG170" s="50" t="s">
        <v>278</v>
      </c>
      <c r="AH170" s="51" t="s">
        <v>278</v>
      </c>
      <c r="AT170" s="30" t="e">
        <f>VLOOKUP(C170,AW:AX,2,FALSE)</f>
        <v>#N/A</v>
      </c>
    </row>
    <row r="171" spans="1:46" ht="61.5" x14ac:dyDescent="0.85">
      <c r="A171" s="30">
        <v>1</v>
      </c>
      <c r="B171" s="108">
        <f>SUBTOTAL(103,$A$22:A171)</f>
        <v>148</v>
      </c>
      <c r="C171" s="34" t="s">
        <v>428</v>
      </c>
      <c r="D171" s="47">
        <f t="shared" si="5"/>
        <v>150000</v>
      </c>
      <c r="E171" s="47">
        <v>0</v>
      </c>
      <c r="F171" s="47">
        <v>0</v>
      </c>
      <c r="G171" s="47">
        <v>0</v>
      </c>
      <c r="H171" s="47">
        <v>0</v>
      </c>
      <c r="I171" s="47">
        <v>0</v>
      </c>
      <c r="J171" s="47">
        <v>0</v>
      </c>
      <c r="K171" s="49">
        <v>0</v>
      </c>
      <c r="L171" s="47">
        <v>0</v>
      </c>
      <c r="M171" s="47">
        <v>0</v>
      </c>
      <c r="N171" s="47">
        <v>0</v>
      </c>
      <c r="O171" s="47">
        <v>0</v>
      </c>
      <c r="P171" s="47">
        <v>0</v>
      </c>
      <c r="Q171" s="47">
        <v>0</v>
      </c>
      <c r="R171" s="47">
        <v>0</v>
      </c>
      <c r="S171" s="47">
        <v>0</v>
      </c>
      <c r="T171" s="47">
        <v>0</v>
      </c>
      <c r="U171" s="47">
        <v>0</v>
      </c>
      <c r="V171" s="47">
        <v>0</v>
      </c>
      <c r="W171" s="47">
        <v>0</v>
      </c>
      <c r="X171" s="47">
        <v>0</v>
      </c>
      <c r="Y171" s="47">
        <v>0</v>
      </c>
      <c r="Z171" s="47">
        <v>0</v>
      </c>
      <c r="AA171" s="47">
        <v>0</v>
      </c>
      <c r="AB171" s="47">
        <v>0</v>
      </c>
      <c r="AC171" s="47">
        <v>0</v>
      </c>
      <c r="AD171" s="47">
        <v>150000</v>
      </c>
      <c r="AE171" s="47">
        <v>0</v>
      </c>
      <c r="AF171" s="50">
        <v>2020</v>
      </c>
      <c r="AG171" s="50" t="s">
        <v>278</v>
      </c>
      <c r="AH171" s="51" t="s">
        <v>278</v>
      </c>
      <c r="AT171" s="30" t="e">
        <f>VLOOKUP(C171,AW:AX,2,FALSE)</f>
        <v>#N/A</v>
      </c>
    </row>
    <row r="172" spans="1:46" ht="61.5" x14ac:dyDescent="0.85">
      <c r="A172" s="30">
        <v>1</v>
      </c>
      <c r="B172" s="108">
        <f>SUBTOTAL(103,$A$22:A172)</f>
        <v>149</v>
      </c>
      <c r="C172" s="34" t="s">
        <v>206</v>
      </c>
      <c r="D172" s="47">
        <f t="shared" si="5"/>
        <v>70000</v>
      </c>
      <c r="E172" s="47">
        <v>0</v>
      </c>
      <c r="F172" s="47">
        <v>0</v>
      </c>
      <c r="G172" s="47">
        <v>0</v>
      </c>
      <c r="H172" s="47">
        <v>0</v>
      </c>
      <c r="I172" s="47">
        <v>0</v>
      </c>
      <c r="J172" s="47">
        <v>0</v>
      </c>
      <c r="K172" s="49">
        <v>0</v>
      </c>
      <c r="L172" s="47">
        <v>0</v>
      </c>
      <c r="M172" s="47">
        <v>0</v>
      </c>
      <c r="N172" s="47">
        <v>0</v>
      </c>
      <c r="O172" s="47">
        <v>0</v>
      </c>
      <c r="P172" s="47">
        <v>0</v>
      </c>
      <c r="Q172" s="47">
        <v>0</v>
      </c>
      <c r="R172" s="47">
        <v>0</v>
      </c>
      <c r="S172" s="47">
        <v>0</v>
      </c>
      <c r="T172" s="47">
        <v>0</v>
      </c>
      <c r="U172" s="47">
        <v>0</v>
      </c>
      <c r="V172" s="47">
        <v>0</v>
      </c>
      <c r="W172" s="47">
        <v>0</v>
      </c>
      <c r="X172" s="47">
        <v>0</v>
      </c>
      <c r="Y172" s="47">
        <v>0</v>
      </c>
      <c r="Z172" s="47">
        <v>0</v>
      </c>
      <c r="AA172" s="47">
        <v>0</v>
      </c>
      <c r="AB172" s="47">
        <v>0</v>
      </c>
      <c r="AC172" s="47">
        <v>0</v>
      </c>
      <c r="AD172" s="47">
        <v>70000</v>
      </c>
      <c r="AE172" s="47">
        <v>0</v>
      </c>
      <c r="AF172" s="50">
        <v>2020</v>
      </c>
      <c r="AG172" s="50" t="s">
        <v>278</v>
      </c>
      <c r="AH172" s="51" t="s">
        <v>278</v>
      </c>
      <c r="AT172" s="30" t="e">
        <f>VLOOKUP(C172,AW:AX,2,FALSE)</f>
        <v>#N/A</v>
      </c>
    </row>
    <row r="173" spans="1:46" ht="61.5" x14ac:dyDescent="0.85">
      <c r="A173" s="30">
        <v>1</v>
      </c>
      <c r="B173" s="108">
        <f>SUBTOTAL(103,$A$22:A173)</f>
        <v>150</v>
      </c>
      <c r="C173" s="34" t="s">
        <v>207</v>
      </c>
      <c r="D173" s="47">
        <f t="shared" si="5"/>
        <v>70000</v>
      </c>
      <c r="E173" s="47">
        <v>0</v>
      </c>
      <c r="F173" s="47">
        <v>0</v>
      </c>
      <c r="G173" s="47">
        <v>0</v>
      </c>
      <c r="H173" s="47">
        <v>0</v>
      </c>
      <c r="I173" s="47">
        <v>0</v>
      </c>
      <c r="J173" s="47">
        <v>0</v>
      </c>
      <c r="K173" s="49">
        <v>0</v>
      </c>
      <c r="L173" s="47">
        <v>0</v>
      </c>
      <c r="M173" s="47">
        <v>0</v>
      </c>
      <c r="N173" s="47">
        <v>0</v>
      </c>
      <c r="O173" s="47">
        <v>0</v>
      </c>
      <c r="P173" s="47">
        <v>0</v>
      </c>
      <c r="Q173" s="47">
        <v>0</v>
      </c>
      <c r="R173" s="47">
        <v>0</v>
      </c>
      <c r="S173" s="47">
        <v>0</v>
      </c>
      <c r="T173" s="47">
        <v>0</v>
      </c>
      <c r="U173" s="47">
        <v>0</v>
      </c>
      <c r="V173" s="47">
        <v>0</v>
      </c>
      <c r="W173" s="47">
        <v>0</v>
      </c>
      <c r="X173" s="47">
        <v>0</v>
      </c>
      <c r="Y173" s="47">
        <v>0</v>
      </c>
      <c r="Z173" s="47">
        <v>0</v>
      </c>
      <c r="AA173" s="47">
        <v>0</v>
      </c>
      <c r="AB173" s="47">
        <v>0</v>
      </c>
      <c r="AC173" s="47">
        <v>0</v>
      </c>
      <c r="AD173" s="47">
        <v>70000</v>
      </c>
      <c r="AE173" s="47">
        <v>0</v>
      </c>
      <c r="AF173" s="50">
        <v>2020</v>
      </c>
      <c r="AG173" s="50" t="s">
        <v>278</v>
      </c>
      <c r="AH173" s="51" t="s">
        <v>278</v>
      </c>
      <c r="AT173" s="30" t="e">
        <f>VLOOKUP(C173,AW:AX,2,FALSE)</f>
        <v>#N/A</v>
      </c>
    </row>
    <row r="174" spans="1:46" ht="61.5" x14ac:dyDescent="0.85">
      <c r="A174" s="30">
        <v>1</v>
      </c>
      <c r="B174" s="108">
        <f>SUBTOTAL(103,$A$22:A174)</f>
        <v>151</v>
      </c>
      <c r="C174" s="34" t="s">
        <v>208</v>
      </c>
      <c r="D174" s="47">
        <f t="shared" si="5"/>
        <v>70000</v>
      </c>
      <c r="E174" s="47">
        <v>0</v>
      </c>
      <c r="F174" s="47">
        <v>0</v>
      </c>
      <c r="G174" s="47">
        <v>0</v>
      </c>
      <c r="H174" s="47">
        <v>0</v>
      </c>
      <c r="I174" s="47">
        <v>0</v>
      </c>
      <c r="J174" s="47">
        <v>0</v>
      </c>
      <c r="K174" s="49">
        <v>0</v>
      </c>
      <c r="L174" s="47">
        <v>0</v>
      </c>
      <c r="M174" s="47">
        <v>0</v>
      </c>
      <c r="N174" s="47">
        <v>0</v>
      </c>
      <c r="O174" s="47">
        <v>0</v>
      </c>
      <c r="P174" s="47">
        <v>0</v>
      </c>
      <c r="Q174" s="47">
        <v>0</v>
      </c>
      <c r="R174" s="47">
        <v>0</v>
      </c>
      <c r="S174" s="47">
        <v>0</v>
      </c>
      <c r="T174" s="47">
        <v>0</v>
      </c>
      <c r="U174" s="47">
        <v>0</v>
      </c>
      <c r="V174" s="47">
        <v>0</v>
      </c>
      <c r="W174" s="47">
        <v>0</v>
      </c>
      <c r="X174" s="47">
        <v>0</v>
      </c>
      <c r="Y174" s="47">
        <v>0</v>
      </c>
      <c r="Z174" s="47">
        <v>0</v>
      </c>
      <c r="AA174" s="47">
        <v>0</v>
      </c>
      <c r="AB174" s="47">
        <v>0</v>
      </c>
      <c r="AC174" s="47">
        <v>0</v>
      </c>
      <c r="AD174" s="47">
        <v>70000</v>
      </c>
      <c r="AE174" s="47">
        <v>0</v>
      </c>
      <c r="AF174" s="50">
        <v>2020</v>
      </c>
      <c r="AG174" s="50" t="s">
        <v>278</v>
      </c>
      <c r="AH174" s="51" t="s">
        <v>278</v>
      </c>
      <c r="AT174" s="30" t="e">
        <f>VLOOKUP(C174,AW:AX,2,FALSE)</f>
        <v>#N/A</v>
      </c>
    </row>
    <row r="175" spans="1:46" ht="61.5" x14ac:dyDescent="0.85">
      <c r="A175" s="30">
        <v>1</v>
      </c>
      <c r="B175" s="108">
        <f>SUBTOTAL(103,$A$22:A175)</f>
        <v>152</v>
      </c>
      <c r="C175" s="34" t="s">
        <v>429</v>
      </c>
      <c r="D175" s="47">
        <f t="shared" si="5"/>
        <v>120000</v>
      </c>
      <c r="E175" s="47">
        <v>0</v>
      </c>
      <c r="F175" s="47">
        <v>0</v>
      </c>
      <c r="G175" s="47">
        <v>0</v>
      </c>
      <c r="H175" s="47">
        <v>0</v>
      </c>
      <c r="I175" s="47">
        <v>0</v>
      </c>
      <c r="J175" s="47">
        <v>0</v>
      </c>
      <c r="K175" s="49">
        <v>0</v>
      </c>
      <c r="L175" s="47">
        <v>0</v>
      </c>
      <c r="M175" s="47">
        <v>0</v>
      </c>
      <c r="N175" s="47">
        <v>0</v>
      </c>
      <c r="O175" s="47">
        <v>0</v>
      </c>
      <c r="P175" s="47">
        <v>0</v>
      </c>
      <c r="Q175" s="47">
        <v>0</v>
      </c>
      <c r="R175" s="47">
        <v>0</v>
      </c>
      <c r="S175" s="47">
        <v>0</v>
      </c>
      <c r="T175" s="47">
        <v>0</v>
      </c>
      <c r="U175" s="47">
        <v>0</v>
      </c>
      <c r="V175" s="47">
        <v>0</v>
      </c>
      <c r="W175" s="47">
        <v>0</v>
      </c>
      <c r="X175" s="47">
        <v>0</v>
      </c>
      <c r="Y175" s="47">
        <v>0</v>
      </c>
      <c r="Z175" s="47">
        <v>0</v>
      </c>
      <c r="AA175" s="47">
        <v>0</v>
      </c>
      <c r="AB175" s="47">
        <v>0</v>
      </c>
      <c r="AC175" s="47">
        <v>0</v>
      </c>
      <c r="AD175" s="47">
        <v>120000</v>
      </c>
      <c r="AE175" s="47">
        <v>0</v>
      </c>
      <c r="AF175" s="50">
        <v>2020</v>
      </c>
      <c r="AG175" s="50" t="s">
        <v>278</v>
      </c>
      <c r="AH175" s="51" t="s">
        <v>278</v>
      </c>
      <c r="AT175" s="30" t="e">
        <f>VLOOKUP(C175,AW:AX,2,FALSE)</f>
        <v>#N/A</v>
      </c>
    </row>
    <row r="176" spans="1:46" ht="61.5" x14ac:dyDescent="0.85">
      <c r="A176" s="30">
        <v>1</v>
      </c>
      <c r="B176" s="108">
        <f>SUBTOTAL(103,$A$22:A176)</f>
        <v>153</v>
      </c>
      <c r="C176" s="34" t="s">
        <v>430</v>
      </c>
      <c r="D176" s="47">
        <f t="shared" si="5"/>
        <v>120000</v>
      </c>
      <c r="E176" s="47">
        <v>0</v>
      </c>
      <c r="F176" s="47">
        <v>0</v>
      </c>
      <c r="G176" s="47">
        <v>0</v>
      </c>
      <c r="H176" s="47">
        <v>0</v>
      </c>
      <c r="I176" s="47">
        <v>0</v>
      </c>
      <c r="J176" s="47">
        <v>0</v>
      </c>
      <c r="K176" s="49">
        <v>0</v>
      </c>
      <c r="L176" s="47">
        <v>0</v>
      </c>
      <c r="M176" s="47">
        <v>0</v>
      </c>
      <c r="N176" s="47">
        <v>0</v>
      </c>
      <c r="O176" s="47">
        <v>0</v>
      </c>
      <c r="P176" s="47">
        <v>0</v>
      </c>
      <c r="Q176" s="47">
        <v>0</v>
      </c>
      <c r="R176" s="47">
        <v>0</v>
      </c>
      <c r="S176" s="47">
        <v>0</v>
      </c>
      <c r="T176" s="47">
        <v>0</v>
      </c>
      <c r="U176" s="47">
        <v>0</v>
      </c>
      <c r="V176" s="47">
        <v>0</v>
      </c>
      <c r="W176" s="47">
        <v>0</v>
      </c>
      <c r="X176" s="47">
        <v>0</v>
      </c>
      <c r="Y176" s="47">
        <v>0</v>
      </c>
      <c r="Z176" s="47">
        <v>0</v>
      </c>
      <c r="AA176" s="47">
        <v>0</v>
      </c>
      <c r="AB176" s="47">
        <v>0</v>
      </c>
      <c r="AC176" s="47">
        <v>0</v>
      </c>
      <c r="AD176" s="47">
        <v>120000</v>
      </c>
      <c r="AE176" s="47">
        <v>0</v>
      </c>
      <c r="AF176" s="50">
        <v>2020</v>
      </c>
      <c r="AG176" s="50" t="s">
        <v>278</v>
      </c>
      <c r="AH176" s="51" t="s">
        <v>278</v>
      </c>
      <c r="AT176" s="30" t="e">
        <f>VLOOKUP(C176,AW:AX,2,FALSE)</f>
        <v>#N/A</v>
      </c>
    </row>
    <row r="177" spans="1:46" ht="61.5" x14ac:dyDescent="0.85">
      <c r="A177" s="30">
        <v>1</v>
      </c>
      <c r="B177" s="108">
        <f>SUBTOTAL(103,$A$22:A177)</f>
        <v>154</v>
      </c>
      <c r="C177" s="34" t="s">
        <v>431</v>
      </c>
      <c r="D177" s="47">
        <f t="shared" si="5"/>
        <v>120000</v>
      </c>
      <c r="E177" s="47">
        <v>0</v>
      </c>
      <c r="F177" s="47">
        <v>0</v>
      </c>
      <c r="G177" s="47">
        <v>0</v>
      </c>
      <c r="H177" s="47">
        <v>0</v>
      </c>
      <c r="I177" s="47">
        <v>0</v>
      </c>
      <c r="J177" s="47">
        <v>0</v>
      </c>
      <c r="K177" s="49">
        <v>0</v>
      </c>
      <c r="L177" s="47">
        <v>0</v>
      </c>
      <c r="M177" s="47">
        <v>0</v>
      </c>
      <c r="N177" s="47">
        <v>0</v>
      </c>
      <c r="O177" s="47">
        <v>0</v>
      </c>
      <c r="P177" s="47">
        <v>0</v>
      </c>
      <c r="Q177" s="47">
        <v>0</v>
      </c>
      <c r="R177" s="47">
        <v>0</v>
      </c>
      <c r="S177" s="47">
        <v>0</v>
      </c>
      <c r="T177" s="47">
        <v>0</v>
      </c>
      <c r="U177" s="47">
        <v>0</v>
      </c>
      <c r="V177" s="47">
        <v>0</v>
      </c>
      <c r="W177" s="47">
        <v>0</v>
      </c>
      <c r="X177" s="47">
        <v>0</v>
      </c>
      <c r="Y177" s="47">
        <v>0</v>
      </c>
      <c r="Z177" s="47">
        <v>0</v>
      </c>
      <c r="AA177" s="47">
        <v>0</v>
      </c>
      <c r="AB177" s="47">
        <v>0</v>
      </c>
      <c r="AC177" s="47">
        <v>0</v>
      </c>
      <c r="AD177" s="47">
        <v>120000</v>
      </c>
      <c r="AE177" s="47">
        <v>0</v>
      </c>
      <c r="AF177" s="50">
        <v>2020</v>
      </c>
      <c r="AG177" s="50" t="s">
        <v>278</v>
      </c>
      <c r="AH177" s="51" t="s">
        <v>278</v>
      </c>
      <c r="AT177" s="30" t="e">
        <f>VLOOKUP(C177,AW:AX,2,FALSE)</f>
        <v>#N/A</v>
      </c>
    </row>
    <row r="178" spans="1:46" ht="61.5" x14ac:dyDescent="0.85">
      <c r="A178" s="30">
        <v>1</v>
      </c>
      <c r="B178" s="108">
        <f>SUBTOTAL(103,$A$22:A178)</f>
        <v>155</v>
      </c>
      <c r="C178" s="34" t="s">
        <v>432</v>
      </c>
      <c r="D178" s="47">
        <f t="shared" si="5"/>
        <v>180000</v>
      </c>
      <c r="E178" s="47">
        <v>0</v>
      </c>
      <c r="F178" s="47">
        <v>0</v>
      </c>
      <c r="G178" s="47">
        <v>0</v>
      </c>
      <c r="H178" s="47">
        <v>0</v>
      </c>
      <c r="I178" s="47">
        <v>0</v>
      </c>
      <c r="J178" s="47">
        <v>0</v>
      </c>
      <c r="K178" s="49">
        <v>0</v>
      </c>
      <c r="L178" s="47">
        <v>0</v>
      </c>
      <c r="M178" s="47">
        <v>0</v>
      </c>
      <c r="N178" s="47">
        <v>0</v>
      </c>
      <c r="O178" s="47">
        <v>0</v>
      </c>
      <c r="P178" s="47">
        <v>0</v>
      </c>
      <c r="Q178" s="47">
        <v>0</v>
      </c>
      <c r="R178" s="47">
        <v>0</v>
      </c>
      <c r="S178" s="47">
        <v>0</v>
      </c>
      <c r="T178" s="47">
        <v>0</v>
      </c>
      <c r="U178" s="47">
        <v>0</v>
      </c>
      <c r="V178" s="47">
        <v>0</v>
      </c>
      <c r="W178" s="47">
        <v>0</v>
      </c>
      <c r="X178" s="47">
        <v>0</v>
      </c>
      <c r="Y178" s="47">
        <v>0</v>
      </c>
      <c r="Z178" s="47">
        <v>0</v>
      </c>
      <c r="AA178" s="47">
        <v>0</v>
      </c>
      <c r="AB178" s="47">
        <v>0</v>
      </c>
      <c r="AC178" s="47">
        <v>0</v>
      </c>
      <c r="AD178" s="47">
        <v>180000</v>
      </c>
      <c r="AE178" s="47">
        <v>0</v>
      </c>
      <c r="AF178" s="50">
        <v>2020</v>
      </c>
      <c r="AG178" s="50" t="s">
        <v>278</v>
      </c>
      <c r="AH178" s="51" t="s">
        <v>278</v>
      </c>
      <c r="AT178" s="30" t="e">
        <f>VLOOKUP(C178,AW:AX,2,FALSE)</f>
        <v>#N/A</v>
      </c>
    </row>
    <row r="179" spans="1:46" ht="61.5" x14ac:dyDescent="0.85">
      <c r="A179" s="30">
        <v>1</v>
      </c>
      <c r="B179" s="108">
        <f>SUBTOTAL(103,$A$22:A179)</f>
        <v>156</v>
      </c>
      <c r="C179" s="34" t="s">
        <v>433</v>
      </c>
      <c r="D179" s="47">
        <f t="shared" si="5"/>
        <v>180000</v>
      </c>
      <c r="E179" s="47">
        <v>0</v>
      </c>
      <c r="F179" s="47">
        <v>0</v>
      </c>
      <c r="G179" s="47">
        <v>0</v>
      </c>
      <c r="H179" s="47">
        <v>0</v>
      </c>
      <c r="I179" s="47">
        <v>0</v>
      </c>
      <c r="J179" s="47">
        <v>0</v>
      </c>
      <c r="K179" s="49">
        <v>0</v>
      </c>
      <c r="L179" s="47">
        <v>0</v>
      </c>
      <c r="M179" s="47">
        <v>0</v>
      </c>
      <c r="N179" s="47">
        <v>0</v>
      </c>
      <c r="O179" s="47">
        <v>0</v>
      </c>
      <c r="P179" s="47">
        <v>0</v>
      </c>
      <c r="Q179" s="47">
        <v>0</v>
      </c>
      <c r="R179" s="47">
        <v>0</v>
      </c>
      <c r="S179" s="47">
        <v>0</v>
      </c>
      <c r="T179" s="47">
        <v>0</v>
      </c>
      <c r="U179" s="47">
        <v>0</v>
      </c>
      <c r="V179" s="47">
        <v>0</v>
      </c>
      <c r="W179" s="47">
        <v>0</v>
      </c>
      <c r="X179" s="47">
        <v>0</v>
      </c>
      <c r="Y179" s="47">
        <v>0</v>
      </c>
      <c r="Z179" s="47">
        <v>0</v>
      </c>
      <c r="AA179" s="47">
        <v>0</v>
      </c>
      <c r="AB179" s="47">
        <v>0</v>
      </c>
      <c r="AC179" s="47">
        <v>0</v>
      </c>
      <c r="AD179" s="47">
        <v>180000</v>
      </c>
      <c r="AE179" s="47">
        <v>0</v>
      </c>
      <c r="AF179" s="50">
        <v>2020</v>
      </c>
      <c r="AG179" s="50" t="s">
        <v>278</v>
      </c>
      <c r="AH179" s="51" t="s">
        <v>278</v>
      </c>
      <c r="AT179" s="30" t="e">
        <f>VLOOKUP(C179,AW:AX,2,FALSE)</f>
        <v>#N/A</v>
      </c>
    </row>
    <row r="180" spans="1:46" ht="61.5" x14ac:dyDescent="0.85">
      <c r="A180" s="30">
        <v>1</v>
      </c>
      <c r="B180" s="108">
        <f>SUBTOTAL(103,$A$22:A180)</f>
        <v>157</v>
      </c>
      <c r="C180" s="34" t="s">
        <v>434</v>
      </c>
      <c r="D180" s="47">
        <f t="shared" si="5"/>
        <v>150000</v>
      </c>
      <c r="E180" s="47">
        <v>0</v>
      </c>
      <c r="F180" s="47">
        <v>0</v>
      </c>
      <c r="G180" s="47">
        <v>0</v>
      </c>
      <c r="H180" s="47">
        <v>0</v>
      </c>
      <c r="I180" s="47">
        <v>0</v>
      </c>
      <c r="J180" s="47">
        <v>0</v>
      </c>
      <c r="K180" s="49">
        <v>0</v>
      </c>
      <c r="L180" s="47">
        <v>0</v>
      </c>
      <c r="M180" s="47">
        <v>0</v>
      </c>
      <c r="N180" s="47">
        <v>0</v>
      </c>
      <c r="O180" s="47">
        <v>0</v>
      </c>
      <c r="P180" s="47">
        <v>0</v>
      </c>
      <c r="Q180" s="47">
        <v>0</v>
      </c>
      <c r="R180" s="47">
        <v>0</v>
      </c>
      <c r="S180" s="47">
        <v>0</v>
      </c>
      <c r="T180" s="47">
        <v>0</v>
      </c>
      <c r="U180" s="47">
        <v>0</v>
      </c>
      <c r="V180" s="47">
        <v>0</v>
      </c>
      <c r="W180" s="47">
        <v>0</v>
      </c>
      <c r="X180" s="47">
        <v>0</v>
      </c>
      <c r="Y180" s="47">
        <v>0</v>
      </c>
      <c r="Z180" s="47">
        <v>0</v>
      </c>
      <c r="AA180" s="47">
        <v>0</v>
      </c>
      <c r="AB180" s="47">
        <v>0</v>
      </c>
      <c r="AC180" s="47">
        <v>0</v>
      </c>
      <c r="AD180" s="47">
        <v>150000</v>
      </c>
      <c r="AE180" s="47">
        <v>0</v>
      </c>
      <c r="AF180" s="50">
        <v>2020</v>
      </c>
      <c r="AG180" s="50" t="s">
        <v>278</v>
      </c>
      <c r="AH180" s="51" t="s">
        <v>278</v>
      </c>
      <c r="AT180" s="30" t="e">
        <f>VLOOKUP(C180,AW:AX,2,FALSE)</f>
        <v>#N/A</v>
      </c>
    </row>
    <row r="181" spans="1:46" ht="61.5" x14ac:dyDescent="0.85">
      <c r="A181" s="30">
        <v>1</v>
      </c>
      <c r="B181" s="108">
        <f>SUBTOTAL(103,$A$22:A181)</f>
        <v>158</v>
      </c>
      <c r="C181" s="34" t="s">
        <v>435</v>
      </c>
      <c r="D181" s="47">
        <f t="shared" si="5"/>
        <v>150000</v>
      </c>
      <c r="E181" s="47">
        <v>0</v>
      </c>
      <c r="F181" s="47">
        <v>0</v>
      </c>
      <c r="G181" s="47">
        <v>0</v>
      </c>
      <c r="H181" s="47">
        <v>0</v>
      </c>
      <c r="I181" s="47">
        <v>0</v>
      </c>
      <c r="J181" s="47">
        <v>0</v>
      </c>
      <c r="K181" s="49">
        <v>0</v>
      </c>
      <c r="L181" s="47">
        <v>0</v>
      </c>
      <c r="M181" s="47">
        <v>0</v>
      </c>
      <c r="N181" s="47">
        <v>0</v>
      </c>
      <c r="O181" s="47">
        <v>0</v>
      </c>
      <c r="P181" s="47">
        <v>0</v>
      </c>
      <c r="Q181" s="47">
        <v>0</v>
      </c>
      <c r="R181" s="47">
        <v>0</v>
      </c>
      <c r="S181" s="47">
        <v>0</v>
      </c>
      <c r="T181" s="47">
        <v>0</v>
      </c>
      <c r="U181" s="47">
        <v>0</v>
      </c>
      <c r="V181" s="47">
        <v>0</v>
      </c>
      <c r="W181" s="47">
        <v>0</v>
      </c>
      <c r="X181" s="47">
        <v>0</v>
      </c>
      <c r="Y181" s="47">
        <v>0</v>
      </c>
      <c r="Z181" s="47">
        <v>0</v>
      </c>
      <c r="AA181" s="47">
        <v>0</v>
      </c>
      <c r="AB181" s="47">
        <v>0</v>
      </c>
      <c r="AC181" s="47">
        <v>0</v>
      </c>
      <c r="AD181" s="47">
        <v>150000</v>
      </c>
      <c r="AE181" s="47">
        <v>0</v>
      </c>
      <c r="AF181" s="50">
        <v>2020</v>
      </c>
      <c r="AG181" s="50" t="s">
        <v>278</v>
      </c>
      <c r="AH181" s="51" t="s">
        <v>278</v>
      </c>
      <c r="AT181" s="30" t="e">
        <f>VLOOKUP(C181,AW:AX,2,FALSE)</f>
        <v>#N/A</v>
      </c>
    </row>
    <row r="182" spans="1:46" ht="61.5" x14ac:dyDescent="0.85">
      <c r="A182" s="30">
        <v>1</v>
      </c>
      <c r="B182" s="108">
        <f>SUBTOTAL(103,$A$22:A182)</f>
        <v>159</v>
      </c>
      <c r="C182" s="34" t="s">
        <v>436</v>
      </c>
      <c r="D182" s="47">
        <f t="shared" si="5"/>
        <v>120000</v>
      </c>
      <c r="E182" s="47">
        <v>0</v>
      </c>
      <c r="F182" s="47">
        <v>0</v>
      </c>
      <c r="G182" s="47">
        <v>0</v>
      </c>
      <c r="H182" s="47">
        <v>0</v>
      </c>
      <c r="I182" s="47">
        <v>0</v>
      </c>
      <c r="J182" s="47">
        <v>0</v>
      </c>
      <c r="K182" s="49">
        <v>0</v>
      </c>
      <c r="L182" s="47">
        <v>0</v>
      </c>
      <c r="M182" s="47">
        <v>0</v>
      </c>
      <c r="N182" s="47">
        <v>0</v>
      </c>
      <c r="O182" s="47">
        <v>0</v>
      </c>
      <c r="P182" s="47">
        <v>0</v>
      </c>
      <c r="Q182" s="47">
        <v>0</v>
      </c>
      <c r="R182" s="47">
        <v>0</v>
      </c>
      <c r="S182" s="47">
        <v>0</v>
      </c>
      <c r="T182" s="47">
        <v>0</v>
      </c>
      <c r="U182" s="47">
        <v>0</v>
      </c>
      <c r="V182" s="47">
        <v>0</v>
      </c>
      <c r="W182" s="47">
        <v>0</v>
      </c>
      <c r="X182" s="47">
        <v>0</v>
      </c>
      <c r="Y182" s="47">
        <v>0</v>
      </c>
      <c r="Z182" s="47">
        <v>0</v>
      </c>
      <c r="AA182" s="47">
        <v>0</v>
      </c>
      <c r="AB182" s="47">
        <v>0</v>
      </c>
      <c r="AC182" s="47">
        <v>0</v>
      </c>
      <c r="AD182" s="47">
        <v>120000</v>
      </c>
      <c r="AE182" s="47">
        <v>0</v>
      </c>
      <c r="AF182" s="50">
        <v>2020</v>
      </c>
      <c r="AG182" s="50" t="s">
        <v>278</v>
      </c>
      <c r="AH182" s="51" t="s">
        <v>278</v>
      </c>
      <c r="AT182" s="30" t="e">
        <f>VLOOKUP(C182,AW:AX,2,FALSE)</f>
        <v>#N/A</v>
      </c>
    </row>
    <row r="183" spans="1:46" ht="61.5" x14ac:dyDescent="0.85">
      <c r="A183" s="30">
        <v>1</v>
      </c>
      <c r="B183" s="108">
        <f>SUBTOTAL(103,$A$22:A183)</f>
        <v>160</v>
      </c>
      <c r="C183" s="34" t="s">
        <v>437</v>
      </c>
      <c r="D183" s="47">
        <f t="shared" si="5"/>
        <v>180000</v>
      </c>
      <c r="E183" s="47">
        <v>0</v>
      </c>
      <c r="F183" s="47">
        <v>0</v>
      </c>
      <c r="G183" s="47">
        <v>0</v>
      </c>
      <c r="H183" s="47">
        <v>0</v>
      </c>
      <c r="I183" s="47">
        <v>0</v>
      </c>
      <c r="J183" s="47">
        <v>0</v>
      </c>
      <c r="K183" s="49">
        <v>0</v>
      </c>
      <c r="L183" s="47">
        <v>0</v>
      </c>
      <c r="M183" s="47">
        <v>0</v>
      </c>
      <c r="N183" s="47">
        <v>0</v>
      </c>
      <c r="O183" s="47">
        <v>0</v>
      </c>
      <c r="P183" s="47">
        <v>0</v>
      </c>
      <c r="Q183" s="47">
        <v>0</v>
      </c>
      <c r="R183" s="47">
        <v>0</v>
      </c>
      <c r="S183" s="47">
        <v>0</v>
      </c>
      <c r="T183" s="47">
        <v>0</v>
      </c>
      <c r="U183" s="47">
        <v>0</v>
      </c>
      <c r="V183" s="47">
        <v>0</v>
      </c>
      <c r="W183" s="47">
        <v>0</v>
      </c>
      <c r="X183" s="47">
        <v>0</v>
      </c>
      <c r="Y183" s="47">
        <v>0</v>
      </c>
      <c r="Z183" s="47">
        <v>0</v>
      </c>
      <c r="AA183" s="47">
        <v>0</v>
      </c>
      <c r="AB183" s="47">
        <v>0</v>
      </c>
      <c r="AC183" s="47">
        <v>0</v>
      </c>
      <c r="AD183" s="47">
        <v>180000</v>
      </c>
      <c r="AE183" s="47">
        <v>0</v>
      </c>
      <c r="AF183" s="50">
        <v>2020</v>
      </c>
      <c r="AG183" s="50" t="s">
        <v>278</v>
      </c>
      <c r="AH183" s="51" t="s">
        <v>278</v>
      </c>
      <c r="AT183" s="30" t="e">
        <f>VLOOKUP(C183,AW:AX,2,FALSE)</f>
        <v>#N/A</v>
      </c>
    </row>
    <row r="184" spans="1:46" ht="61.5" x14ac:dyDescent="0.85">
      <c r="A184" s="30">
        <v>1</v>
      </c>
      <c r="B184" s="108">
        <f>SUBTOTAL(103,$A$22:A184)</f>
        <v>161</v>
      </c>
      <c r="C184" s="34" t="s">
        <v>438</v>
      </c>
      <c r="D184" s="47">
        <f t="shared" si="5"/>
        <v>120000</v>
      </c>
      <c r="E184" s="47">
        <v>0</v>
      </c>
      <c r="F184" s="47">
        <v>0</v>
      </c>
      <c r="G184" s="47">
        <v>0</v>
      </c>
      <c r="H184" s="47">
        <v>0</v>
      </c>
      <c r="I184" s="47">
        <v>0</v>
      </c>
      <c r="J184" s="47">
        <v>0</v>
      </c>
      <c r="K184" s="49">
        <v>0</v>
      </c>
      <c r="L184" s="47">
        <v>0</v>
      </c>
      <c r="M184" s="47">
        <v>0</v>
      </c>
      <c r="N184" s="47">
        <v>0</v>
      </c>
      <c r="O184" s="47">
        <v>0</v>
      </c>
      <c r="P184" s="47">
        <v>0</v>
      </c>
      <c r="Q184" s="47">
        <v>0</v>
      </c>
      <c r="R184" s="47">
        <v>0</v>
      </c>
      <c r="S184" s="47">
        <v>0</v>
      </c>
      <c r="T184" s="47">
        <v>0</v>
      </c>
      <c r="U184" s="47">
        <v>0</v>
      </c>
      <c r="V184" s="47">
        <v>0</v>
      </c>
      <c r="W184" s="47">
        <v>0</v>
      </c>
      <c r="X184" s="47">
        <v>0</v>
      </c>
      <c r="Y184" s="47">
        <v>0</v>
      </c>
      <c r="Z184" s="47">
        <v>0</v>
      </c>
      <c r="AA184" s="47">
        <v>0</v>
      </c>
      <c r="AB184" s="47">
        <v>0</v>
      </c>
      <c r="AC184" s="47">
        <v>0</v>
      </c>
      <c r="AD184" s="47">
        <v>120000</v>
      </c>
      <c r="AE184" s="47">
        <v>0</v>
      </c>
      <c r="AF184" s="50">
        <v>2020</v>
      </c>
      <c r="AG184" s="50" t="s">
        <v>278</v>
      </c>
      <c r="AH184" s="51" t="s">
        <v>278</v>
      </c>
      <c r="AT184" s="30" t="e">
        <f>VLOOKUP(C184,AW:AX,2,FALSE)</f>
        <v>#N/A</v>
      </c>
    </row>
    <row r="185" spans="1:46" ht="61.5" x14ac:dyDescent="0.85">
      <c r="A185" s="30">
        <v>1</v>
      </c>
      <c r="B185" s="108">
        <f>SUBTOTAL(103,$A$22:A185)</f>
        <v>162</v>
      </c>
      <c r="C185" s="34" t="s">
        <v>439</v>
      </c>
      <c r="D185" s="47">
        <f t="shared" si="5"/>
        <v>120000</v>
      </c>
      <c r="E185" s="47">
        <v>0</v>
      </c>
      <c r="F185" s="47">
        <v>0</v>
      </c>
      <c r="G185" s="47">
        <v>0</v>
      </c>
      <c r="H185" s="47">
        <v>0</v>
      </c>
      <c r="I185" s="47">
        <v>0</v>
      </c>
      <c r="J185" s="47">
        <v>0</v>
      </c>
      <c r="K185" s="49">
        <v>0</v>
      </c>
      <c r="L185" s="47">
        <v>0</v>
      </c>
      <c r="M185" s="47">
        <v>0</v>
      </c>
      <c r="N185" s="47">
        <v>0</v>
      </c>
      <c r="O185" s="47">
        <v>0</v>
      </c>
      <c r="P185" s="47">
        <v>0</v>
      </c>
      <c r="Q185" s="47">
        <v>0</v>
      </c>
      <c r="R185" s="47">
        <v>0</v>
      </c>
      <c r="S185" s="47">
        <v>0</v>
      </c>
      <c r="T185" s="47">
        <v>0</v>
      </c>
      <c r="U185" s="47">
        <v>0</v>
      </c>
      <c r="V185" s="47">
        <v>0</v>
      </c>
      <c r="W185" s="47">
        <v>0</v>
      </c>
      <c r="X185" s="47">
        <v>0</v>
      </c>
      <c r="Y185" s="47">
        <v>0</v>
      </c>
      <c r="Z185" s="47">
        <v>0</v>
      </c>
      <c r="AA185" s="47">
        <v>0</v>
      </c>
      <c r="AB185" s="47">
        <v>0</v>
      </c>
      <c r="AC185" s="47">
        <v>0</v>
      </c>
      <c r="AD185" s="47">
        <v>120000</v>
      </c>
      <c r="AE185" s="47">
        <v>0</v>
      </c>
      <c r="AF185" s="50">
        <v>2020</v>
      </c>
      <c r="AG185" s="50" t="s">
        <v>278</v>
      </c>
      <c r="AH185" s="51" t="s">
        <v>278</v>
      </c>
      <c r="AT185" s="30" t="e">
        <f>VLOOKUP(C185,AW:AX,2,FALSE)</f>
        <v>#N/A</v>
      </c>
    </row>
    <row r="186" spans="1:46" ht="61.5" x14ac:dyDescent="0.85">
      <c r="A186" s="30">
        <v>1</v>
      </c>
      <c r="B186" s="108">
        <f>SUBTOTAL(103,$A$22:A186)</f>
        <v>163</v>
      </c>
      <c r="C186" s="34" t="s">
        <v>209</v>
      </c>
      <c r="D186" s="47">
        <f t="shared" si="5"/>
        <v>150000</v>
      </c>
      <c r="E186" s="47">
        <v>0</v>
      </c>
      <c r="F186" s="47">
        <v>0</v>
      </c>
      <c r="G186" s="47">
        <v>0</v>
      </c>
      <c r="H186" s="47">
        <v>0</v>
      </c>
      <c r="I186" s="47">
        <v>0</v>
      </c>
      <c r="J186" s="47">
        <v>0</v>
      </c>
      <c r="K186" s="49">
        <v>0</v>
      </c>
      <c r="L186" s="47">
        <v>0</v>
      </c>
      <c r="M186" s="47">
        <v>0</v>
      </c>
      <c r="N186" s="47">
        <v>0</v>
      </c>
      <c r="O186" s="47">
        <v>0</v>
      </c>
      <c r="P186" s="47">
        <v>0</v>
      </c>
      <c r="Q186" s="47">
        <v>0</v>
      </c>
      <c r="R186" s="47">
        <v>0</v>
      </c>
      <c r="S186" s="47">
        <v>0</v>
      </c>
      <c r="T186" s="47">
        <v>0</v>
      </c>
      <c r="U186" s="47">
        <v>0</v>
      </c>
      <c r="V186" s="47">
        <v>0</v>
      </c>
      <c r="W186" s="47">
        <v>0</v>
      </c>
      <c r="X186" s="47">
        <v>0</v>
      </c>
      <c r="Y186" s="47">
        <v>0</v>
      </c>
      <c r="Z186" s="47">
        <v>0</v>
      </c>
      <c r="AA186" s="47">
        <v>0</v>
      </c>
      <c r="AB186" s="47">
        <v>0</v>
      </c>
      <c r="AC186" s="47">
        <v>0</v>
      </c>
      <c r="AD186" s="47">
        <v>150000</v>
      </c>
      <c r="AE186" s="47">
        <v>0</v>
      </c>
      <c r="AF186" s="50">
        <v>2020</v>
      </c>
      <c r="AG186" s="50" t="s">
        <v>278</v>
      </c>
      <c r="AH186" s="51" t="s">
        <v>278</v>
      </c>
      <c r="AT186" s="30" t="e">
        <f>VLOOKUP(C186,AW:AX,2,FALSE)</f>
        <v>#N/A</v>
      </c>
    </row>
    <row r="187" spans="1:46" ht="61.5" x14ac:dyDescent="0.85">
      <c r="A187" s="30">
        <v>1</v>
      </c>
      <c r="B187" s="108">
        <f>SUBTOTAL(103,$A$22:A187)</f>
        <v>164</v>
      </c>
      <c r="C187" s="34" t="s">
        <v>211</v>
      </c>
      <c r="D187" s="47">
        <f t="shared" si="5"/>
        <v>150000</v>
      </c>
      <c r="E187" s="47">
        <v>0</v>
      </c>
      <c r="F187" s="47">
        <v>0</v>
      </c>
      <c r="G187" s="47">
        <v>0</v>
      </c>
      <c r="H187" s="47">
        <v>0</v>
      </c>
      <c r="I187" s="47">
        <v>0</v>
      </c>
      <c r="J187" s="47">
        <v>0</v>
      </c>
      <c r="K187" s="49">
        <v>0</v>
      </c>
      <c r="L187" s="47">
        <v>0</v>
      </c>
      <c r="M187" s="47">
        <v>0</v>
      </c>
      <c r="N187" s="47">
        <v>0</v>
      </c>
      <c r="O187" s="47">
        <v>0</v>
      </c>
      <c r="P187" s="47">
        <v>0</v>
      </c>
      <c r="Q187" s="47">
        <v>0</v>
      </c>
      <c r="R187" s="47">
        <v>0</v>
      </c>
      <c r="S187" s="47">
        <v>0</v>
      </c>
      <c r="T187" s="47">
        <v>0</v>
      </c>
      <c r="U187" s="47">
        <v>0</v>
      </c>
      <c r="V187" s="47">
        <v>0</v>
      </c>
      <c r="W187" s="47">
        <v>0</v>
      </c>
      <c r="X187" s="47">
        <v>0</v>
      </c>
      <c r="Y187" s="47">
        <v>0</v>
      </c>
      <c r="Z187" s="47">
        <v>0</v>
      </c>
      <c r="AA187" s="47">
        <v>0</v>
      </c>
      <c r="AB187" s="47">
        <v>0</v>
      </c>
      <c r="AC187" s="47">
        <v>0</v>
      </c>
      <c r="AD187" s="47">
        <v>150000</v>
      </c>
      <c r="AE187" s="47">
        <v>0</v>
      </c>
      <c r="AF187" s="50">
        <v>2020</v>
      </c>
      <c r="AG187" s="50" t="s">
        <v>278</v>
      </c>
      <c r="AH187" s="51" t="s">
        <v>278</v>
      </c>
      <c r="AT187" s="30" t="e">
        <f>VLOOKUP(C187,AW:AX,2,FALSE)</f>
        <v>#N/A</v>
      </c>
    </row>
    <row r="188" spans="1:46" ht="61.5" x14ac:dyDescent="0.85">
      <c r="A188" s="30">
        <v>1</v>
      </c>
      <c r="B188" s="108">
        <f>SUBTOTAL(103,$A$22:A188)</f>
        <v>165</v>
      </c>
      <c r="C188" s="34" t="s">
        <v>210</v>
      </c>
      <c r="D188" s="47">
        <f t="shared" si="5"/>
        <v>150000</v>
      </c>
      <c r="E188" s="47">
        <v>0</v>
      </c>
      <c r="F188" s="47">
        <v>0</v>
      </c>
      <c r="G188" s="47">
        <v>0</v>
      </c>
      <c r="H188" s="47">
        <v>0</v>
      </c>
      <c r="I188" s="47">
        <v>0</v>
      </c>
      <c r="J188" s="47">
        <v>0</v>
      </c>
      <c r="K188" s="49">
        <v>0</v>
      </c>
      <c r="L188" s="47">
        <v>0</v>
      </c>
      <c r="M188" s="47">
        <v>0</v>
      </c>
      <c r="N188" s="47">
        <v>0</v>
      </c>
      <c r="O188" s="47">
        <v>0</v>
      </c>
      <c r="P188" s="47">
        <v>0</v>
      </c>
      <c r="Q188" s="47">
        <v>0</v>
      </c>
      <c r="R188" s="47">
        <v>0</v>
      </c>
      <c r="S188" s="47">
        <v>0</v>
      </c>
      <c r="T188" s="47">
        <v>0</v>
      </c>
      <c r="U188" s="47">
        <v>0</v>
      </c>
      <c r="V188" s="47">
        <v>0</v>
      </c>
      <c r="W188" s="47">
        <v>0</v>
      </c>
      <c r="X188" s="47">
        <v>0</v>
      </c>
      <c r="Y188" s="47">
        <v>0</v>
      </c>
      <c r="Z188" s="47">
        <v>0</v>
      </c>
      <c r="AA188" s="47">
        <v>0</v>
      </c>
      <c r="AB188" s="47">
        <v>0</v>
      </c>
      <c r="AC188" s="47">
        <v>0</v>
      </c>
      <c r="AD188" s="47">
        <v>150000</v>
      </c>
      <c r="AE188" s="47">
        <v>0</v>
      </c>
      <c r="AF188" s="50">
        <v>2020</v>
      </c>
      <c r="AG188" s="50" t="s">
        <v>278</v>
      </c>
      <c r="AH188" s="51" t="s">
        <v>278</v>
      </c>
      <c r="AT188" s="30" t="e">
        <f>VLOOKUP(C188,AW:AX,2,FALSE)</f>
        <v>#N/A</v>
      </c>
    </row>
    <row r="189" spans="1:46" ht="61.5" x14ac:dyDescent="0.85">
      <c r="A189" s="30">
        <v>1</v>
      </c>
      <c r="B189" s="108">
        <f>SUBTOTAL(103,$A$22:A189)</f>
        <v>166</v>
      </c>
      <c r="C189" s="34" t="s">
        <v>440</v>
      </c>
      <c r="D189" s="47">
        <f t="shared" si="5"/>
        <v>150000</v>
      </c>
      <c r="E189" s="47">
        <v>0</v>
      </c>
      <c r="F189" s="47">
        <v>0</v>
      </c>
      <c r="G189" s="47">
        <v>0</v>
      </c>
      <c r="H189" s="47">
        <v>0</v>
      </c>
      <c r="I189" s="47">
        <v>0</v>
      </c>
      <c r="J189" s="47">
        <v>0</v>
      </c>
      <c r="K189" s="49">
        <v>0</v>
      </c>
      <c r="L189" s="47">
        <v>0</v>
      </c>
      <c r="M189" s="47">
        <v>0</v>
      </c>
      <c r="N189" s="47">
        <v>0</v>
      </c>
      <c r="O189" s="47">
        <v>0</v>
      </c>
      <c r="P189" s="47">
        <v>0</v>
      </c>
      <c r="Q189" s="47">
        <v>0</v>
      </c>
      <c r="R189" s="47">
        <v>0</v>
      </c>
      <c r="S189" s="47">
        <v>0</v>
      </c>
      <c r="T189" s="47">
        <v>0</v>
      </c>
      <c r="U189" s="47">
        <v>0</v>
      </c>
      <c r="V189" s="47">
        <v>0</v>
      </c>
      <c r="W189" s="47">
        <v>0</v>
      </c>
      <c r="X189" s="47">
        <v>0</v>
      </c>
      <c r="Y189" s="47">
        <v>0</v>
      </c>
      <c r="Z189" s="47">
        <v>0</v>
      </c>
      <c r="AA189" s="47">
        <v>0</v>
      </c>
      <c r="AB189" s="47">
        <v>0</v>
      </c>
      <c r="AC189" s="47">
        <v>0</v>
      </c>
      <c r="AD189" s="47">
        <v>150000</v>
      </c>
      <c r="AE189" s="47">
        <v>0</v>
      </c>
      <c r="AF189" s="50">
        <v>2020</v>
      </c>
      <c r="AG189" s="50" t="s">
        <v>278</v>
      </c>
      <c r="AH189" s="51" t="s">
        <v>278</v>
      </c>
      <c r="AT189" s="30" t="e">
        <f>VLOOKUP(C189,AW:AX,2,FALSE)</f>
        <v>#N/A</v>
      </c>
    </row>
    <row r="190" spans="1:46" ht="61.5" x14ac:dyDescent="0.85">
      <c r="A190" s="30">
        <v>1</v>
      </c>
      <c r="B190" s="108">
        <f>SUBTOTAL(103,$A$22:A190)</f>
        <v>167</v>
      </c>
      <c r="C190" s="34" t="s">
        <v>441</v>
      </c>
      <c r="D190" s="47">
        <f t="shared" si="5"/>
        <v>120000</v>
      </c>
      <c r="E190" s="47">
        <v>0</v>
      </c>
      <c r="F190" s="47">
        <v>0</v>
      </c>
      <c r="G190" s="47">
        <v>0</v>
      </c>
      <c r="H190" s="47">
        <v>0</v>
      </c>
      <c r="I190" s="47">
        <v>0</v>
      </c>
      <c r="J190" s="47">
        <v>0</v>
      </c>
      <c r="K190" s="49">
        <v>0</v>
      </c>
      <c r="L190" s="47">
        <v>0</v>
      </c>
      <c r="M190" s="47">
        <v>0</v>
      </c>
      <c r="N190" s="47">
        <v>0</v>
      </c>
      <c r="O190" s="47">
        <v>0</v>
      </c>
      <c r="P190" s="47">
        <v>0</v>
      </c>
      <c r="Q190" s="47">
        <v>0</v>
      </c>
      <c r="R190" s="47">
        <v>0</v>
      </c>
      <c r="S190" s="47">
        <v>0</v>
      </c>
      <c r="T190" s="47">
        <v>0</v>
      </c>
      <c r="U190" s="47">
        <v>0</v>
      </c>
      <c r="V190" s="47">
        <v>0</v>
      </c>
      <c r="W190" s="47">
        <v>0</v>
      </c>
      <c r="X190" s="47">
        <v>0</v>
      </c>
      <c r="Y190" s="47">
        <v>0</v>
      </c>
      <c r="Z190" s="47">
        <v>0</v>
      </c>
      <c r="AA190" s="47">
        <v>0</v>
      </c>
      <c r="AB190" s="47">
        <v>0</v>
      </c>
      <c r="AC190" s="47">
        <v>0</v>
      </c>
      <c r="AD190" s="47">
        <v>120000</v>
      </c>
      <c r="AE190" s="47">
        <v>0</v>
      </c>
      <c r="AF190" s="50">
        <v>2020</v>
      </c>
      <c r="AG190" s="50" t="s">
        <v>278</v>
      </c>
      <c r="AH190" s="51" t="s">
        <v>278</v>
      </c>
      <c r="AT190" s="30" t="e">
        <f>VLOOKUP(C190,AW:AX,2,FALSE)</f>
        <v>#N/A</v>
      </c>
    </row>
    <row r="191" spans="1:46" ht="61.5" x14ac:dyDescent="0.85">
      <c r="A191" s="30">
        <v>1</v>
      </c>
      <c r="B191" s="108">
        <f>SUBTOTAL(103,$A$22:A191)</f>
        <v>168</v>
      </c>
      <c r="C191" s="34" t="s">
        <v>442</v>
      </c>
      <c r="D191" s="47">
        <f t="shared" si="5"/>
        <v>130000</v>
      </c>
      <c r="E191" s="47">
        <v>0</v>
      </c>
      <c r="F191" s="47">
        <v>0</v>
      </c>
      <c r="G191" s="47">
        <v>0</v>
      </c>
      <c r="H191" s="47">
        <v>0</v>
      </c>
      <c r="I191" s="47">
        <v>0</v>
      </c>
      <c r="J191" s="47">
        <v>0</v>
      </c>
      <c r="K191" s="49">
        <v>0</v>
      </c>
      <c r="L191" s="47">
        <v>0</v>
      </c>
      <c r="M191" s="47">
        <v>0</v>
      </c>
      <c r="N191" s="47">
        <v>0</v>
      </c>
      <c r="O191" s="47">
        <v>0</v>
      </c>
      <c r="P191" s="47">
        <v>0</v>
      </c>
      <c r="Q191" s="47">
        <v>0</v>
      </c>
      <c r="R191" s="47">
        <v>0</v>
      </c>
      <c r="S191" s="47">
        <v>0</v>
      </c>
      <c r="T191" s="47">
        <v>0</v>
      </c>
      <c r="U191" s="47">
        <v>0</v>
      </c>
      <c r="V191" s="47">
        <v>0</v>
      </c>
      <c r="W191" s="47">
        <v>0</v>
      </c>
      <c r="X191" s="47">
        <v>0</v>
      </c>
      <c r="Y191" s="47">
        <v>0</v>
      </c>
      <c r="Z191" s="47">
        <v>0</v>
      </c>
      <c r="AA191" s="47">
        <v>0</v>
      </c>
      <c r="AB191" s="47">
        <v>0</v>
      </c>
      <c r="AC191" s="47">
        <v>0</v>
      </c>
      <c r="AD191" s="47">
        <v>130000</v>
      </c>
      <c r="AE191" s="47">
        <v>0</v>
      </c>
      <c r="AF191" s="50">
        <v>2020</v>
      </c>
      <c r="AG191" s="50" t="s">
        <v>278</v>
      </c>
      <c r="AH191" s="51" t="s">
        <v>278</v>
      </c>
      <c r="AT191" s="30" t="e">
        <f>VLOOKUP(C191,AW:AX,2,FALSE)</f>
        <v>#N/A</v>
      </c>
    </row>
    <row r="192" spans="1:46" ht="61.5" x14ac:dyDescent="0.85">
      <c r="A192" s="30">
        <v>1</v>
      </c>
      <c r="B192" s="108">
        <f>SUBTOTAL(103,$A$22:A192)</f>
        <v>169</v>
      </c>
      <c r="C192" s="34" t="s">
        <v>443</v>
      </c>
      <c r="D192" s="47">
        <f t="shared" si="5"/>
        <v>150000</v>
      </c>
      <c r="E192" s="47">
        <v>0</v>
      </c>
      <c r="F192" s="47">
        <v>0</v>
      </c>
      <c r="G192" s="47">
        <v>0</v>
      </c>
      <c r="H192" s="47">
        <v>0</v>
      </c>
      <c r="I192" s="47">
        <v>0</v>
      </c>
      <c r="J192" s="47">
        <v>0</v>
      </c>
      <c r="K192" s="49">
        <v>0</v>
      </c>
      <c r="L192" s="47">
        <v>0</v>
      </c>
      <c r="M192" s="47">
        <v>0</v>
      </c>
      <c r="N192" s="47">
        <v>0</v>
      </c>
      <c r="O192" s="47">
        <v>0</v>
      </c>
      <c r="P192" s="47">
        <v>0</v>
      </c>
      <c r="Q192" s="47">
        <v>0</v>
      </c>
      <c r="R192" s="47">
        <v>0</v>
      </c>
      <c r="S192" s="47">
        <v>0</v>
      </c>
      <c r="T192" s="47">
        <v>0</v>
      </c>
      <c r="U192" s="47">
        <v>0</v>
      </c>
      <c r="V192" s="47">
        <v>0</v>
      </c>
      <c r="W192" s="47">
        <v>0</v>
      </c>
      <c r="X192" s="47">
        <v>0</v>
      </c>
      <c r="Y192" s="47">
        <v>0</v>
      </c>
      <c r="Z192" s="47">
        <v>0</v>
      </c>
      <c r="AA192" s="47">
        <v>0</v>
      </c>
      <c r="AB192" s="47">
        <v>0</v>
      </c>
      <c r="AC192" s="47">
        <v>0</v>
      </c>
      <c r="AD192" s="47">
        <v>150000</v>
      </c>
      <c r="AE192" s="47">
        <v>0</v>
      </c>
      <c r="AF192" s="50">
        <v>2020</v>
      </c>
      <c r="AG192" s="50" t="s">
        <v>278</v>
      </c>
      <c r="AH192" s="51" t="s">
        <v>278</v>
      </c>
      <c r="AT192" s="30" t="e">
        <f>VLOOKUP(C192,AW:AX,2,FALSE)</f>
        <v>#N/A</v>
      </c>
    </row>
    <row r="193" spans="1:46" ht="61.5" x14ac:dyDescent="0.85">
      <c r="A193" s="30">
        <v>1</v>
      </c>
      <c r="B193" s="108">
        <f>SUBTOTAL(103,$A$22:A193)</f>
        <v>170</v>
      </c>
      <c r="C193" s="34" t="s">
        <v>444</v>
      </c>
      <c r="D193" s="47">
        <f t="shared" si="5"/>
        <v>120000</v>
      </c>
      <c r="E193" s="47">
        <v>0</v>
      </c>
      <c r="F193" s="47">
        <v>0</v>
      </c>
      <c r="G193" s="47">
        <v>0</v>
      </c>
      <c r="H193" s="47">
        <v>0</v>
      </c>
      <c r="I193" s="47">
        <v>0</v>
      </c>
      <c r="J193" s="47">
        <v>0</v>
      </c>
      <c r="K193" s="49">
        <v>0</v>
      </c>
      <c r="L193" s="47">
        <v>0</v>
      </c>
      <c r="M193" s="47">
        <v>0</v>
      </c>
      <c r="N193" s="47">
        <v>0</v>
      </c>
      <c r="O193" s="47">
        <v>0</v>
      </c>
      <c r="P193" s="47">
        <v>0</v>
      </c>
      <c r="Q193" s="47">
        <v>0</v>
      </c>
      <c r="R193" s="47">
        <v>0</v>
      </c>
      <c r="S193" s="47">
        <v>0</v>
      </c>
      <c r="T193" s="47">
        <v>0</v>
      </c>
      <c r="U193" s="47">
        <v>0</v>
      </c>
      <c r="V193" s="47">
        <v>0</v>
      </c>
      <c r="W193" s="47">
        <v>0</v>
      </c>
      <c r="X193" s="47">
        <v>0</v>
      </c>
      <c r="Y193" s="47">
        <v>0</v>
      </c>
      <c r="Z193" s="47">
        <v>0</v>
      </c>
      <c r="AA193" s="47">
        <v>0</v>
      </c>
      <c r="AB193" s="47">
        <v>0</v>
      </c>
      <c r="AC193" s="47">
        <v>0</v>
      </c>
      <c r="AD193" s="47">
        <v>120000</v>
      </c>
      <c r="AE193" s="47">
        <v>0</v>
      </c>
      <c r="AF193" s="50">
        <v>2020</v>
      </c>
      <c r="AG193" s="50" t="s">
        <v>278</v>
      </c>
      <c r="AH193" s="51" t="s">
        <v>278</v>
      </c>
      <c r="AT193" s="30" t="e">
        <f>VLOOKUP(C193,AW:AX,2,FALSE)</f>
        <v>#N/A</v>
      </c>
    </row>
    <row r="194" spans="1:46" ht="61.5" x14ac:dyDescent="0.85">
      <c r="B194" s="34" t="s">
        <v>826</v>
      </c>
      <c r="C194" s="128"/>
      <c r="D194" s="47">
        <f>SUM(D195:D215)</f>
        <v>78263694.11999999</v>
      </c>
      <c r="E194" s="47">
        <f t="shared" ref="E194:AE194" si="6">SUM(E195:E215)</f>
        <v>234019.8</v>
      </c>
      <c r="F194" s="47">
        <f t="shared" si="6"/>
        <v>0</v>
      </c>
      <c r="G194" s="47">
        <f t="shared" si="6"/>
        <v>6632817.4400000004</v>
      </c>
      <c r="H194" s="47">
        <f t="shared" si="6"/>
        <v>365625.36</v>
      </c>
      <c r="I194" s="47">
        <f t="shared" si="6"/>
        <v>1694890.44</v>
      </c>
      <c r="J194" s="47">
        <f t="shared" si="6"/>
        <v>0</v>
      </c>
      <c r="K194" s="49">
        <f t="shared" si="6"/>
        <v>17</v>
      </c>
      <c r="L194" s="47">
        <f t="shared" si="6"/>
        <v>33148789.160000004</v>
      </c>
      <c r="M194" s="47">
        <f t="shared" si="6"/>
        <v>5570</v>
      </c>
      <c r="N194" s="47">
        <f t="shared" si="6"/>
        <v>25030828.860000003</v>
      </c>
      <c r="O194" s="47">
        <f t="shared" si="6"/>
        <v>0</v>
      </c>
      <c r="P194" s="47">
        <f t="shared" si="6"/>
        <v>0</v>
      </c>
      <c r="Q194" s="47">
        <f t="shared" si="6"/>
        <v>1402</v>
      </c>
      <c r="R194" s="47">
        <f t="shared" si="6"/>
        <v>7829901.7899999991</v>
      </c>
      <c r="S194" s="47">
        <f t="shared" si="6"/>
        <v>0</v>
      </c>
      <c r="T194" s="47">
        <f t="shared" si="6"/>
        <v>0</v>
      </c>
      <c r="U194" s="47">
        <f t="shared" si="6"/>
        <v>0</v>
      </c>
      <c r="V194" s="47">
        <f t="shared" si="6"/>
        <v>0</v>
      </c>
      <c r="W194" s="47">
        <f t="shared" si="6"/>
        <v>0</v>
      </c>
      <c r="X194" s="47">
        <f t="shared" si="6"/>
        <v>0</v>
      </c>
      <c r="Y194" s="47">
        <f t="shared" si="6"/>
        <v>0</v>
      </c>
      <c r="Z194" s="47">
        <f t="shared" si="6"/>
        <v>0</v>
      </c>
      <c r="AA194" s="47">
        <f t="shared" si="6"/>
        <v>0</v>
      </c>
      <c r="AB194" s="47">
        <f t="shared" si="6"/>
        <v>0</v>
      </c>
      <c r="AC194" s="47">
        <f t="shared" si="6"/>
        <v>626821.27</v>
      </c>
      <c r="AD194" s="47">
        <f t="shared" si="6"/>
        <v>2580000</v>
      </c>
      <c r="AE194" s="47">
        <f t="shared" si="6"/>
        <v>120000</v>
      </c>
      <c r="AF194" s="126" t="s">
        <v>817</v>
      </c>
      <c r="AG194" s="126" t="s">
        <v>817</v>
      </c>
      <c r="AH194" s="126" t="s">
        <v>817</v>
      </c>
      <c r="AT194" s="30">
        <f>VLOOKUP(C194,AW:AX,2,FALSE)</f>
        <v>0</v>
      </c>
    </row>
    <row r="195" spans="1:46" ht="61.5" x14ac:dyDescent="0.85">
      <c r="A195" s="30">
        <v>1</v>
      </c>
      <c r="B195" s="108">
        <f>SUBTOTAL(103,$A$22:A195)</f>
        <v>171</v>
      </c>
      <c r="C195" s="34" t="s">
        <v>827</v>
      </c>
      <c r="D195" s="47">
        <f t="shared" ref="D195:D215" si="7">E195+F195+G195+H195+I195+J195+L195+N195+P195+R195+T195+U195+V195+W195+X195+Y195+Z195+AA195+AB195+AC195+AD195+AE195</f>
        <v>8097350.3199999994</v>
      </c>
      <c r="E195" s="47">
        <v>0</v>
      </c>
      <c r="F195" s="47">
        <v>0</v>
      </c>
      <c r="G195" s="47">
        <v>0</v>
      </c>
      <c r="H195" s="47">
        <v>0</v>
      </c>
      <c r="I195" s="47">
        <v>0</v>
      </c>
      <c r="J195" s="47">
        <v>0</v>
      </c>
      <c r="K195" s="49">
        <v>0</v>
      </c>
      <c r="L195" s="47">
        <v>0</v>
      </c>
      <c r="M195" s="47">
        <v>0</v>
      </c>
      <c r="N195" s="47">
        <v>0</v>
      </c>
      <c r="O195" s="47">
        <v>0</v>
      </c>
      <c r="P195" s="47">
        <v>0</v>
      </c>
      <c r="Q195" s="47">
        <v>1402</v>
      </c>
      <c r="R195" s="47">
        <v>7829901.7899999991</v>
      </c>
      <c r="S195" s="47">
        <v>0</v>
      </c>
      <c r="T195" s="47">
        <v>0</v>
      </c>
      <c r="U195" s="47">
        <v>0</v>
      </c>
      <c r="V195" s="47">
        <v>0</v>
      </c>
      <c r="W195" s="47">
        <v>0</v>
      </c>
      <c r="X195" s="47">
        <v>0</v>
      </c>
      <c r="Y195" s="47">
        <v>0</v>
      </c>
      <c r="Z195" s="47">
        <v>0</v>
      </c>
      <c r="AA195" s="47">
        <v>0</v>
      </c>
      <c r="AB195" s="47">
        <v>0</v>
      </c>
      <c r="AC195" s="47">
        <v>117448.53</v>
      </c>
      <c r="AD195" s="47">
        <v>150000</v>
      </c>
      <c r="AE195" s="47">
        <v>0</v>
      </c>
      <c r="AF195" s="50">
        <v>2020</v>
      </c>
      <c r="AG195" s="50">
        <v>2020</v>
      </c>
      <c r="AH195" s="51">
        <v>2020</v>
      </c>
      <c r="AT195" s="30" t="e">
        <f>VLOOKUP(C195,AW:AX,2,FALSE)</f>
        <v>#N/A</v>
      </c>
    </row>
    <row r="196" spans="1:46" ht="61.5" x14ac:dyDescent="0.85">
      <c r="A196" s="30">
        <v>1</v>
      </c>
      <c r="B196" s="108">
        <f>SUBTOTAL(103,$A$22:A196)</f>
        <v>172</v>
      </c>
      <c r="C196" s="34" t="s">
        <v>828</v>
      </c>
      <c r="D196" s="47">
        <f t="shared" si="7"/>
        <v>2421015.9000000004</v>
      </c>
      <c r="E196" s="47">
        <v>0</v>
      </c>
      <c r="F196" s="47">
        <v>0</v>
      </c>
      <c r="G196" s="47">
        <v>0</v>
      </c>
      <c r="H196" s="47">
        <v>0</v>
      </c>
      <c r="I196" s="47">
        <v>0</v>
      </c>
      <c r="J196" s="47">
        <v>0</v>
      </c>
      <c r="K196" s="49">
        <v>0</v>
      </c>
      <c r="L196" s="47">
        <v>0</v>
      </c>
      <c r="M196" s="47">
        <v>510</v>
      </c>
      <c r="N196" s="47">
        <v>2267010.7400000002</v>
      </c>
      <c r="O196" s="47">
        <v>0</v>
      </c>
      <c r="P196" s="47">
        <v>0</v>
      </c>
      <c r="Q196" s="47">
        <v>0</v>
      </c>
      <c r="R196" s="47">
        <v>0</v>
      </c>
      <c r="S196" s="47">
        <v>0</v>
      </c>
      <c r="T196" s="47">
        <v>0</v>
      </c>
      <c r="U196" s="47">
        <v>0</v>
      </c>
      <c r="V196" s="47">
        <v>0</v>
      </c>
      <c r="W196" s="47">
        <v>0</v>
      </c>
      <c r="X196" s="47">
        <v>0</v>
      </c>
      <c r="Y196" s="47">
        <v>0</v>
      </c>
      <c r="Z196" s="47">
        <v>0</v>
      </c>
      <c r="AA196" s="47">
        <v>0</v>
      </c>
      <c r="AB196" s="47">
        <v>0</v>
      </c>
      <c r="AC196" s="47">
        <v>34005.160000000003</v>
      </c>
      <c r="AD196" s="47">
        <v>120000</v>
      </c>
      <c r="AE196" s="47">
        <v>0</v>
      </c>
      <c r="AF196" s="50">
        <v>2020</v>
      </c>
      <c r="AG196" s="50">
        <v>2020</v>
      </c>
      <c r="AH196" s="51">
        <v>2020</v>
      </c>
      <c r="AT196" s="30" t="e">
        <f>VLOOKUP(C196,AW:AX,2,FALSE)</f>
        <v>#N/A</v>
      </c>
    </row>
    <row r="197" spans="1:46" ht="61.5" x14ac:dyDescent="0.85">
      <c r="A197" s="30">
        <v>1</v>
      </c>
      <c r="B197" s="108">
        <f>SUBTOTAL(103,$A$22:A197)</f>
        <v>173</v>
      </c>
      <c r="C197" s="34" t="s">
        <v>829</v>
      </c>
      <c r="D197" s="47">
        <f t="shared" si="7"/>
        <v>1257978.8500000001</v>
      </c>
      <c r="E197" s="47">
        <v>0</v>
      </c>
      <c r="F197" s="47">
        <v>0</v>
      </c>
      <c r="G197" s="47">
        <v>0</v>
      </c>
      <c r="H197" s="47">
        <v>0</v>
      </c>
      <c r="I197" s="47">
        <v>0</v>
      </c>
      <c r="J197" s="47">
        <v>0</v>
      </c>
      <c r="K197" s="49">
        <v>0</v>
      </c>
      <c r="L197" s="47">
        <v>0</v>
      </c>
      <c r="M197" s="47">
        <v>265</v>
      </c>
      <c r="N197" s="47">
        <v>1140865.8600000001</v>
      </c>
      <c r="O197" s="47">
        <v>0</v>
      </c>
      <c r="P197" s="47">
        <v>0</v>
      </c>
      <c r="Q197" s="47">
        <v>0</v>
      </c>
      <c r="R197" s="47">
        <v>0</v>
      </c>
      <c r="S197" s="47">
        <v>0</v>
      </c>
      <c r="T197" s="47">
        <v>0</v>
      </c>
      <c r="U197" s="47">
        <v>0</v>
      </c>
      <c r="V197" s="47">
        <v>0</v>
      </c>
      <c r="W197" s="47">
        <v>0</v>
      </c>
      <c r="X197" s="47">
        <v>0</v>
      </c>
      <c r="Y197" s="47">
        <v>0</v>
      </c>
      <c r="Z197" s="47">
        <v>0</v>
      </c>
      <c r="AA197" s="47">
        <v>0</v>
      </c>
      <c r="AB197" s="47">
        <v>0</v>
      </c>
      <c r="AC197" s="47">
        <v>17112.990000000002</v>
      </c>
      <c r="AD197" s="47">
        <v>100000</v>
      </c>
      <c r="AE197" s="47">
        <v>0</v>
      </c>
      <c r="AF197" s="50">
        <v>2020</v>
      </c>
      <c r="AG197" s="50">
        <v>2020</v>
      </c>
      <c r="AH197" s="51">
        <v>2020</v>
      </c>
      <c r="AT197" s="30" t="e">
        <f>VLOOKUP(C197,AW:AX,2,FALSE)</f>
        <v>#N/A</v>
      </c>
    </row>
    <row r="198" spans="1:46" ht="61.5" x14ac:dyDescent="0.85">
      <c r="A198" s="30">
        <v>1</v>
      </c>
      <c r="B198" s="108">
        <f>SUBTOTAL(103,$A$22:A198)</f>
        <v>174</v>
      </c>
      <c r="C198" s="34" t="s">
        <v>830</v>
      </c>
      <c r="D198" s="47">
        <f t="shared" si="7"/>
        <v>5934718.2300000004</v>
      </c>
      <c r="E198" s="47">
        <v>0</v>
      </c>
      <c r="F198" s="47">
        <v>0</v>
      </c>
      <c r="G198" s="47">
        <v>0</v>
      </c>
      <c r="H198" s="47">
        <v>0</v>
      </c>
      <c r="I198" s="47">
        <v>0</v>
      </c>
      <c r="J198" s="47">
        <v>0</v>
      </c>
      <c r="K198" s="49">
        <v>3</v>
      </c>
      <c r="L198" s="47">
        <v>5834718.2300000004</v>
      </c>
      <c r="M198" s="47">
        <v>0</v>
      </c>
      <c r="N198" s="47">
        <v>0</v>
      </c>
      <c r="O198" s="47">
        <v>0</v>
      </c>
      <c r="P198" s="47">
        <v>0</v>
      </c>
      <c r="Q198" s="47">
        <v>0</v>
      </c>
      <c r="R198" s="47">
        <v>0</v>
      </c>
      <c r="S198" s="47">
        <v>0</v>
      </c>
      <c r="T198" s="47">
        <v>0</v>
      </c>
      <c r="U198" s="47">
        <v>0</v>
      </c>
      <c r="V198" s="47">
        <v>0</v>
      </c>
      <c r="W198" s="47">
        <v>0</v>
      </c>
      <c r="X198" s="47">
        <v>0</v>
      </c>
      <c r="Y198" s="47">
        <v>0</v>
      </c>
      <c r="Z198" s="47">
        <v>0</v>
      </c>
      <c r="AA198" s="47">
        <v>0</v>
      </c>
      <c r="AB198" s="47">
        <v>0</v>
      </c>
      <c r="AC198" s="47">
        <v>0</v>
      </c>
      <c r="AD198" s="47">
        <v>100000</v>
      </c>
      <c r="AE198" s="47">
        <v>0</v>
      </c>
      <c r="AF198" s="50">
        <v>2020</v>
      </c>
      <c r="AG198" s="50">
        <v>2020</v>
      </c>
      <c r="AH198" s="51" t="s">
        <v>278</v>
      </c>
      <c r="AT198" s="30" t="e">
        <f>VLOOKUP(C198,AW:AX,2,FALSE)</f>
        <v>#N/A</v>
      </c>
    </row>
    <row r="199" spans="1:46" ht="61.5" x14ac:dyDescent="0.85">
      <c r="A199" s="30">
        <v>1</v>
      </c>
      <c r="B199" s="108">
        <f>SUBTOTAL(103,$A$22:A199)</f>
        <v>175</v>
      </c>
      <c r="C199" s="34" t="s">
        <v>831</v>
      </c>
      <c r="D199" s="47">
        <f t="shared" si="7"/>
        <v>7912760.5899999999</v>
      </c>
      <c r="E199" s="47">
        <v>0</v>
      </c>
      <c r="F199" s="47">
        <v>0</v>
      </c>
      <c r="G199" s="47">
        <v>0</v>
      </c>
      <c r="H199" s="47">
        <v>0</v>
      </c>
      <c r="I199" s="47">
        <v>0</v>
      </c>
      <c r="J199" s="47">
        <v>0</v>
      </c>
      <c r="K199" s="49">
        <v>4</v>
      </c>
      <c r="L199" s="47">
        <v>7792760.5899999999</v>
      </c>
      <c r="M199" s="47">
        <v>0</v>
      </c>
      <c r="N199" s="47">
        <v>0</v>
      </c>
      <c r="O199" s="47">
        <v>0</v>
      </c>
      <c r="P199" s="47">
        <v>0</v>
      </c>
      <c r="Q199" s="47">
        <v>0</v>
      </c>
      <c r="R199" s="47">
        <v>0</v>
      </c>
      <c r="S199" s="47">
        <v>0</v>
      </c>
      <c r="T199" s="47">
        <v>0</v>
      </c>
      <c r="U199" s="47">
        <v>0</v>
      </c>
      <c r="V199" s="47">
        <v>0</v>
      </c>
      <c r="W199" s="47">
        <v>0</v>
      </c>
      <c r="X199" s="47">
        <v>0</v>
      </c>
      <c r="Y199" s="47">
        <v>0</v>
      </c>
      <c r="Z199" s="47">
        <v>0</v>
      </c>
      <c r="AA199" s="47">
        <v>0</v>
      </c>
      <c r="AB199" s="47">
        <v>0</v>
      </c>
      <c r="AC199" s="47">
        <v>0</v>
      </c>
      <c r="AD199" s="47">
        <v>120000</v>
      </c>
      <c r="AE199" s="47">
        <v>0</v>
      </c>
      <c r="AF199" s="50">
        <v>2020</v>
      </c>
      <c r="AG199" s="50">
        <v>2020</v>
      </c>
      <c r="AH199" s="51" t="s">
        <v>278</v>
      </c>
      <c r="AT199" s="30" t="e">
        <f>VLOOKUP(C199,AW:AX,2,FALSE)</f>
        <v>#N/A</v>
      </c>
    </row>
    <row r="200" spans="1:46" ht="61.5" x14ac:dyDescent="0.85">
      <c r="A200" s="30">
        <v>1</v>
      </c>
      <c r="B200" s="108">
        <f>SUBTOTAL(103,$A$22:A200)</f>
        <v>176</v>
      </c>
      <c r="C200" s="34" t="s">
        <v>832</v>
      </c>
      <c r="D200" s="47">
        <f t="shared" si="7"/>
        <v>9890655.1699999999</v>
      </c>
      <c r="E200" s="47">
        <v>0</v>
      </c>
      <c r="F200" s="47">
        <v>0</v>
      </c>
      <c r="G200" s="47">
        <v>0</v>
      </c>
      <c r="H200" s="47">
        <v>0</v>
      </c>
      <c r="I200" s="47">
        <v>0</v>
      </c>
      <c r="J200" s="47">
        <v>0</v>
      </c>
      <c r="K200" s="49">
        <v>5</v>
      </c>
      <c r="L200" s="47">
        <v>9760655.1699999999</v>
      </c>
      <c r="M200" s="47">
        <v>0</v>
      </c>
      <c r="N200" s="47">
        <v>0</v>
      </c>
      <c r="O200" s="47">
        <v>0</v>
      </c>
      <c r="P200" s="47">
        <v>0</v>
      </c>
      <c r="Q200" s="47">
        <v>0</v>
      </c>
      <c r="R200" s="47">
        <v>0</v>
      </c>
      <c r="S200" s="47">
        <v>0</v>
      </c>
      <c r="T200" s="47">
        <v>0</v>
      </c>
      <c r="U200" s="47">
        <v>0</v>
      </c>
      <c r="V200" s="47">
        <v>0</v>
      </c>
      <c r="W200" s="47">
        <v>0</v>
      </c>
      <c r="X200" s="47">
        <v>0</v>
      </c>
      <c r="Y200" s="47">
        <v>0</v>
      </c>
      <c r="Z200" s="47">
        <v>0</v>
      </c>
      <c r="AA200" s="47">
        <v>0</v>
      </c>
      <c r="AB200" s="47">
        <v>0</v>
      </c>
      <c r="AC200" s="47">
        <v>0</v>
      </c>
      <c r="AD200" s="47">
        <v>130000</v>
      </c>
      <c r="AE200" s="47">
        <v>0</v>
      </c>
      <c r="AF200" s="50">
        <v>2020</v>
      </c>
      <c r="AG200" s="50">
        <v>2020</v>
      </c>
      <c r="AH200" s="51" t="s">
        <v>278</v>
      </c>
      <c r="AT200" s="30" t="e">
        <f>VLOOKUP(C200,AW:AX,2,FALSE)</f>
        <v>#N/A</v>
      </c>
    </row>
    <row r="201" spans="1:46" ht="61.5" x14ac:dyDescent="0.85">
      <c r="A201" s="30">
        <v>1</v>
      </c>
      <c r="B201" s="108">
        <f>SUBTOTAL(103,$A$22:A201)</f>
        <v>177</v>
      </c>
      <c r="C201" s="34" t="s">
        <v>833</v>
      </c>
      <c r="D201" s="47">
        <f t="shared" si="7"/>
        <v>9890655.1699999999</v>
      </c>
      <c r="E201" s="47">
        <v>0</v>
      </c>
      <c r="F201" s="47">
        <v>0</v>
      </c>
      <c r="G201" s="47">
        <v>0</v>
      </c>
      <c r="H201" s="47">
        <v>0</v>
      </c>
      <c r="I201" s="47">
        <v>0</v>
      </c>
      <c r="J201" s="47">
        <v>0</v>
      </c>
      <c r="K201" s="49">
        <v>5</v>
      </c>
      <c r="L201" s="47">
        <v>9760655.1699999999</v>
      </c>
      <c r="M201" s="47">
        <v>0</v>
      </c>
      <c r="N201" s="47">
        <v>0</v>
      </c>
      <c r="O201" s="47">
        <v>0</v>
      </c>
      <c r="P201" s="47">
        <v>0</v>
      </c>
      <c r="Q201" s="47">
        <v>0</v>
      </c>
      <c r="R201" s="47">
        <v>0</v>
      </c>
      <c r="S201" s="47">
        <v>0</v>
      </c>
      <c r="T201" s="47">
        <v>0</v>
      </c>
      <c r="U201" s="47">
        <v>0</v>
      </c>
      <c r="V201" s="47">
        <v>0</v>
      </c>
      <c r="W201" s="47">
        <v>0</v>
      </c>
      <c r="X201" s="47">
        <v>0</v>
      </c>
      <c r="Y201" s="47">
        <v>0</v>
      </c>
      <c r="Z201" s="47">
        <v>0</v>
      </c>
      <c r="AA201" s="47">
        <v>0</v>
      </c>
      <c r="AB201" s="47">
        <v>0</v>
      </c>
      <c r="AC201" s="47">
        <v>0</v>
      </c>
      <c r="AD201" s="47">
        <v>130000</v>
      </c>
      <c r="AE201" s="47">
        <v>0</v>
      </c>
      <c r="AF201" s="50">
        <v>2020</v>
      </c>
      <c r="AG201" s="50">
        <v>2020</v>
      </c>
      <c r="AH201" s="51" t="s">
        <v>278</v>
      </c>
      <c r="AT201" s="30" t="e">
        <f>VLOOKUP(C201,AW:AX,2,FALSE)</f>
        <v>#N/A</v>
      </c>
    </row>
    <row r="202" spans="1:46" ht="61.5" x14ac:dyDescent="0.85">
      <c r="A202" s="30">
        <v>1</v>
      </c>
      <c r="B202" s="108">
        <f>SUBTOTAL(103,$A$22:A202)</f>
        <v>178</v>
      </c>
      <c r="C202" s="34" t="s">
        <v>834</v>
      </c>
      <c r="D202" s="47">
        <f t="shared" si="7"/>
        <v>9311263.3400000017</v>
      </c>
      <c r="E202" s="47">
        <v>234019.8</v>
      </c>
      <c r="F202" s="47">
        <v>0</v>
      </c>
      <c r="G202" s="47">
        <v>6632817.4400000004</v>
      </c>
      <c r="H202" s="47">
        <v>365625.36</v>
      </c>
      <c r="I202" s="47">
        <v>1694890.44</v>
      </c>
      <c r="J202" s="47">
        <v>0</v>
      </c>
      <c r="K202" s="49">
        <v>0</v>
      </c>
      <c r="L202" s="47">
        <v>0</v>
      </c>
      <c r="M202" s="47">
        <v>0</v>
      </c>
      <c r="N202" s="47">
        <v>0</v>
      </c>
      <c r="O202" s="47">
        <v>0</v>
      </c>
      <c r="P202" s="47">
        <v>0</v>
      </c>
      <c r="Q202" s="47">
        <v>0</v>
      </c>
      <c r="R202" s="47">
        <v>0</v>
      </c>
      <c r="S202" s="47">
        <v>0</v>
      </c>
      <c r="T202" s="47">
        <v>0</v>
      </c>
      <c r="U202" s="47">
        <v>0</v>
      </c>
      <c r="V202" s="47">
        <v>0</v>
      </c>
      <c r="W202" s="47">
        <v>0</v>
      </c>
      <c r="X202" s="47">
        <v>0</v>
      </c>
      <c r="Y202" s="47">
        <v>0</v>
      </c>
      <c r="Z202" s="47">
        <v>0</v>
      </c>
      <c r="AA202" s="47">
        <v>0</v>
      </c>
      <c r="AB202" s="47">
        <v>0</v>
      </c>
      <c r="AC202" s="47">
        <v>133910.29999999999</v>
      </c>
      <c r="AD202" s="47">
        <v>250000</v>
      </c>
      <c r="AE202" s="47">
        <v>0</v>
      </c>
      <c r="AF202" s="50">
        <v>2020</v>
      </c>
      <c r="AG202" s="50">
        <v>2020</v>
      </c>
      <c r="AH202" s="51">
        <v>2020</v>
      </c>
      <c r="AT202" s="30" t="e">
        <f>VLOOKUP(C202,AW:AX,2,FALSE)</f>
        <v>#N/A</v>
      </c>
    </row>
    <row r="203" spans="1:46" ht="61.5" x14ac:dyDescent="0.85">
      <c r="A203" s="30">
        <v>1</v>
      </c>
      <c r="B203" s="108">
        <f>SUBTOTAL(103,$A$22:A203)</f>
        <v>179</v>
      </c>
      <c r="C203" s="34" t="s">
        <v>835</v>
      </c>
      <c r="D203" s="47">
        <f t="shared" si="7"/>
        <v>3204285.75</v>
      </c>
      <c r="E203" s="47">
        <v>0</v>
      </c>
      <c r="F203" s="47">
        <v>0</v>
      </c>
      <c r="G203" s="47">
        <v>0</v>
      </c>
      <c r="H203" s="47">
        <v>0</v>
      </c>
      <c r="I203" s="47">
        <v>0</v>
      </c>
      <c r="J203" s="47">
        <v>0</v>
      </c>
      <c r="K203" s="49">
        <v>0</v>
      </c>
      <c r="L203" s="47">
        <v>0</v>
      </c>
      <c r="M203" s="47">
        <v>675</v>
      </c>
      <c r="N203" s="47">
        <v>3038705.17</v>
      </c>
      <c r="O203" s="47">
        <v>0</v>
      </c>
      <c r="P203" s="47">
        <v>0</v>
      </c>
      <c r="Q203" s="47">
        <v>0</v>
      </c>
      <c r="R203" s="47">
        <v>0</v>
      </c>
      <c r="S203" s="47">
        <v>0</v>
      </c>
      <c r="T203" s="47">
        <v>0</v>
      </c>
      <c r="U203" s="47">
        <v>0</v>
      </c>
      <c r="V203" s="47">
        <v>0</v>
      </c>
      <c r="W203" s="47">
        <v>0</v>
      </c>
      <c r="X203" s="47">
        <v>0</v>
      </c>
      <c r="Y203" s="47">
        <v>0</v>
      </c>
      <c r="Z203" s="47">
        <v>0</v>
      </c>
      <c r="AA203" s="47">
        <v>0</v>
      </c>
      <c r="AB203" s="47">
        <v>0</v>
      </c>
      <c r="AC203" s="47">
        <v>45580.58</v>
      </c>
      <c r="AD203" s="47">
        <v>120000</v>
      </c>
      <c r="AE203" s="47">
        <v>0</v>
      </c>
      <c r="AF203" s="50">
        <v>2020</v>
      </c>
      <c r="AG203" s="50">
        <v>2020</v>
      </c>
      <c r="AH203" s="51">
        <v>2020</v>
      </c>
      <c r="AT203" s="30" t="e">
        <f>VLOOKUP(C203,AW:AX,2,FALSE)</f>
        <v>#N/A</v>
      </c>
    </row>
    <row r="204" spans="1:46" ht="61.5" x14ac:dyDescent="0.85">
      <c r="A204" s="30">
        <v>1</v>
      </c>
      <c r="B204" s="108">
        <f>SUBTOTAL(103,$A$22:A204)</f>
        <v>180</v>
      </c>
      <c r="C204" s="34" t="s">
        <v>836</v>
      </c>
      <c r="D204" s="47">
        <f t="shared" si="7"/>
        <v>8070053</v>
      </c>
      <c r="E204" s="47">
        <v>0</v>
      </c>
      <c r="F204" s="47">
        <v>0</v>
      </c>
      <c r="G204" s="47">
        <v>0</v>
      </c>
      <c r="H204" s="47">
        <v>0</v>
      </c>
      <c r="I204" s="47">
        <v>0</v>
      </c>
      <c r="J204" s="47">
        <v>0</v>
      </c>
      <c r="K204" s="49">
        <v>0</v>
      </c>
      <c r="L204" s="47">
        <v>0</v>
      </c>
      <c r="M204" s="47">
        <v>1700</v>
      </c>
      <c r="N204" s="47">
        <v>7812860.0999999996</v>
      </c>
      <c r="O204" s="47">
        <v>0</v>
      </c>
      <c r="P204" s="47">
        <v>0</v>
      </c>
      <c r="Q204" s="47">
        <v>0</v>
      </c>
      <c r="R204" s="47">
        <v>0</v>
      </c>
      <c r="S204" s="47">
        <v>0</v>
      </c>
      <c r="T204" s="47">
        <v>0</v>
      </c>
      <c r="U204" s="47">
        <v>0</v>
      </c>
      <c r="V204" s="47">
        <v>0</v>
      </c>
      <c r="W204" s="47">
        <v>0</v>
      </c>
      <c r="X204" s="47">
        <v>0</v>
      </c>
      <c r="Y204" s="47">
        <v>0</v>
      </c>
      <c r="Z204" s="47">
        <v>0</v>
      </c>
      <c r="AA204" s="47">
        <v>0</v>
      </c>
      <c r="AB204" s="47">
        <v>0</v>
      </c>
      <c r="AC204" s="47">
        <v>117192.9</v>
      </c>
      <c r="AD204" s="47">
        <v>140000</v>
      </c>
      <c r="AE204" s="47">
        <v>0</v>
      </c>
      <c r="AF204" s="50">
        <v>2020</v>
      </c>
      <c r="AG204" s="50">
        <v>2020</v>
      </c>
      <c r="AH204" s="51">
        <v>2020</v>
      </c>
      <c r="AT204" s="30" t="e">
        <f>VLOOKUP(C204,AW:AX,2,FALSE)</f>
        <v>#N/A</v>
      </c>
    </row>
    <row r="205" spans="1:46" ht="61.5" x14ac:dyDescent="0.85">
      <c r="A205" s="30">
        <v>1</v>
      </c>
      <c r="B205" s="108">
        <f>SUBTOTAL(103,$A$22:A205)</f>
        <v>181</v>
      </c>
      <c r="C205" s="34" t="s">
        <v>837</v>
      </c>
      <c r="D205" s="47">
        <f t="shared" si="7"/>
        <v>5126857.2</v>
      </c>
      <c r="E205" s="47">
        <v>0</v>
      </c>
      <c r="F205" s="47">
        <v>0</v>
      </c>
      <c r="G205" s="47">
        <v>0</v>
      </c>
      <c r="H205" s="47">
        <v>0</v>
      </c>
      <c r="I205" s="47">
        <v>0</v>
      </c>
      <c r="J205" s="47">
        <v>0</v>
      </c>
      <c r="K205" s="49">
        <v>0</v>
      </c>
      <c r="L205" s="47">
        <v>0</v>
      </c>
      <c r="M205" s="47">
        <v>1080</v>
      </c>
      <c r="N205" s="47">
        <v>4913159.8</v>
      </c>
      <c r="O205" s="47">
        <v>0</v>
      </c>
      <c r="P205" s="47">
        <v>0</v>
      </c>
      <c r="Q205" s="47">
        <v>0</v>
      </c>
      <c r="R205" s="47">
        <v>0</v>
      </c>
      <c r="S205" s="47">
        <v>0</v>
      </c>
      <c r="T205" s="47">
        <v>0</v>
      </c>
      <c r="U205" s="47">
        <v>0</v>
      </c>
      <c r="V205" s="47">
        <v>0</v>
      </c>
      <c r="W205" s="47">
        <v>0</v>
      </c>
      <c r="X205" s="47">
        <v>0</v>
      </c>
      <c r="Y205" s="47">
        <v>0</v>
      </c>
      <c r="Z205" s="47">
        <v>0</v>
      </c>
      <c r="AA205" s="47">
        <v>0</v>
      </c>
      <c r="AB205" s="47">
        <v>0</v>
      </c>
      <c r="AC205" s="47">
        <v>73697.399999999994</v>
      </c>
      <c r="AD205" s="47">
        <v>140000</v>
      </c>
      <c r="AE205" s="47">
        <v>0</v>
      </c>
      <c r="AF205" s="50">
        <v>2020</v>
      </c>
      <c r="AG205" s="50">
        <v>2020</v>
      </c>
      <c r="AH205" s="51">
        <v>2020</v>
      </c>
      <c r="AT205" s="30" t="e">
        <f>VLOOKUP(C205,AW:AX,2,FALSE)</f>
        <v>#N/A</v>
      </c>
    </row>
    <row r="206" spans="1:46" ht="61.5" x14ac:dyDescent="0.85">
      <c r="A206" s="30">
        <v>1</v>
      </c>
      <c r="B206" s="108">
        <f>SUBTOTAL(103,$A$22:A206)</f>
        <v>182</v>
      </c>
      <c r="C206" s="34" t="s">
        <v>838</v>
      </c>
      <c r="D206" s="47">
        <f t="shared" si="7"/>
        <v>6066100.6000000006</v>
      </c>
      <c r="E206" s="47">
        <v>0</v>
      </c>
      <c r="F206" s="47">
        <v>0</v>
      </c>
      <c r="G206" s="47">
        <v>0</v>
      </c>
      <c r="H206" s="47">
        <v>0</v>
      </c>
      <c r="I206" s="47">
        <v>0</v>
      </c>
      <c r="J206" s="47">
        <v>0</v>
      </c>
      <c r="K206" s="49">
        <v>0</v>
      </c>
      <c r="L206" s="47">
        <v>0</v>
      </c>
      <c r="M206" s="47">
        <v>1340</v>
      </c>
      <c r="N206" s="47">
        <v>5858227.1900000004</v>
      </c>
      <c r="O206" s="47">
        <v>0</v>
      </c>
      <c r="P206" s="47">
        <v>0</v>
      </c>
      <c r="Q206" s="47">
        <v>0</v>
      </c>
      <c r="R206" s="47">
        <v>0</v>
      </c>
      <c r="S206" s="47">
        <v>0</v>
      </c>
      <c r="T206" s="47">
        <v>0</v>
      </c>
      <c r="U206" s="47">
        <v>0</v>
      </c>
      <c r="V206" s="47">
        <v>0</v>
      </c>
      <c r="W206" s="47">
        <v>0</v>
      </c>
      <c r="X206" s="47">
        <v>0</v>
      </c>
      <c r="Y206" s="47">
        <v>0</v>
      </c>
      <c r="Z206" s="47">
        <v>0</v>
      </c>
      <c r="AA206" s="47">
        <v>0</v>
      </c>
      <c r="AB206" s="47">
        <v>0</v>
      </c>
      <c r="AC206" s="47">
        <v>87873.41</v>
      </c>
      <c r="AD206" s="47">
        <v>0</v>
      </c>
      <c r="AE206" s="47">
        <v>120000</v>
      </c>
      <c r="AF206" s="50" t="s">
        <v>278</v>
      </c>
      <c r="AG206" s="50">
        <v>2020</v>
      </c>
      <c r="AH206" s="51">
        <v>2020</v>
      </c>
      <c r="AT206" s="30" t="e">
        <f>VLOOKUP(C206,AW:AX,2,FALSE)</f>
        <v>#N/A</v>
      </c>
    </row>
    <row r="207" spans="1:46" ht="61.5" x14ac:dyDescent="0.85">
      <c r="A207" s="30">
        <v>1</v>
      </c>
      <c r="B207" s="108">
        <f>SUBTOTAL(103,$A$22:A207)</f>
        <v>183</v>
      </c>
      <c r="C207" s="34" t="s">
        <v>839</v>
      </c>
      <c r="D207" s="47">
        <f t="shared" si="7"/>
        <v>120000</v>
      </c>
      <c r="E207" s="47">
        <v>0</v>
      </c>
      <c r="F207" s="47">
        <v>0</v>
      </c>
      <c r="G207" s="47">
        <v>0</v>
      </c>
      <c r="H207" s="47">
        <v>0</v>
      </c>
      <c r="I207" s="47">
        <v>0</v>
      </c>
      <c r="J207" s="47">
        <v>0</v>
      </c>
      <c r="K207" s="49">
        <v>0</v>
      </c>
      <c r="L207" s="47">
        <v>0</v>
      </c>
      <c r="M207" s="47">
        <v>0</v>
      </c>
      <c r="N207" s="47">
        <v>0</v>
      </c>
      <c r="O207" s="47">
        <v>0</v>
      </c>
      <c r="P207" s="47">
        <v>0</v>
      </c>
      <c r="Q207" s="47">
        <v>0</v>
      </c>
      <c r="R207" s="47">
        <v>0</v>
      </c>
      <c r="S207" s="47">
        <v>0</v>
      </c>
      <c r="T207" s="47">
        <v>0</v>
      </c>
      <c r="U207" s="47">
        <v>0</v>
      </c>
      <c r="V207" s="47">
        <v>0</v>
      </c>
      <c r="W207" s="47">
        <v>0</v>
      </c>
      <c r="X207" s="47">
        <v>0</v>
      </c>
      <c r="Y207" s="47">
        <v>0</v>
      </c>
      <c r="Z207" s="47">
        <v>0</v>
      </c>
      <c r="AA207" s="47">
        <v>0</v>
      </c>
      <c r="AB207" s="47">
        <v>0</v>
      </c>
      <c r="AC207" s="47">
        <v>0</v>
      </c>
      <c r="AD207" s="47">
        <v>120000</v>
      </c>
      <c r="AE207" s="47">
        <v>0</v>
      </c>
      <c r="AF207" s="50">
        <v>2020</v>
      </c>
      <c r="AG207" s="50" t="s">
        <v>278</v>
      </c>
      <c r="AH207" s="51" t="s">
        <v>278</v>
      </c>
      <c r="AT207" s="30" t="e">
        <f>VLOOKUP(C207,AW:AX,2,FALSE)</f>
        <v>#N/A</v>
      </c>
    </row>
    <row r="208" spans="1:46" ht="61.5" x14ac:dyDescent="0.85">
      <c r="A208" s="30">
        <v>1</v>
      </c>
      <c r="B208" s="108">
        <f>SUBTOTAL(103,$A$22:A208)</f>
        <v>184</v>
      </c>
      <c r="C208" s="34" t="s">
        <v>840</v>
      </c>
      <c r="D208" s="47">
        <f t="shared" si="7"/>
        <v>100000</v>
      </c>
      <c r="E208" s="47">
        <v>0</v>
      </c>
      <c r="F208" s="47">
        <v>0</v>
      </c>
      <c r="G208" s="47">
        <v>0</v>
      </c>
      <c r="H208" s="47">
        <v>0</v>
      </c>
      <c r="I208" s="47">
        <v>0</v>
      </c>
      <c r="J208" s="47">
        <v>0</v>
      </c>
      <c r="K208" s="49">
        <v>0</v>
      </c>
      <c r="L208" s="47">
        <v>0</v>
      </c>
      <c r="M208" s="47">
        <v>0</v>
      </c>
      <c r="N208" s="47">
        <v>0</v>
      </c>
      <c r="O208" s="47">
        <v>0</v>
      </c>
      <c r="P208" s="47">
        <v>0</v>
      </c>
      <c r="Q208" s="47">
        <v>0</v>
      </c>
      <c r="R208" s="47">
        <v>0</v>
      </c>
      <c r="S208" s="47">
        <v>0</v>
      </c>
      <c r="T208" s="47">
        <v>0</v>
      </c>
      <c r="U208" s="47">
        <v>0</v>
      </c>
      <c r="V208" s="47">
        <v>0</v>
      </c>
      <c r="W208" s="47">
        <v>0</v>
      </c>
      <c r="X208" s="47">
        <v>0</v>
      </c>
      <c r="Y208" s="47">
        <v>0</v>
      </c>
      <c r="Z208" s="47">
        <v>0</v>
      </c>
      <c r="AA208" s="47">
        <v>0</v>
      </c>
      <c r="AB208" s="47">
        <v>0</v>
      </c>
      <c r="AC208" s="47">
        <v>0</v>
      </c>
      <c r="AD208" s="47">
        <v>100000</v>
      </c>
      <c r="AE208" s="47">
        <v>0</v>
      </c>
      <c r="AF208" s="50">
        <v>2020</v>
      </c>
      <c r="AG208" s="50" t="s">
        <v>278</v>
      </c>
      <c r="AH208" s="51" t="s">
        <v>278</v>
      </c>
      <c r="AT208" s="30" t="e">
        <f>VLOOKUP(C208,AW:AX,2,FALSE)</f>
        <v>#N/A</v>
      </c>
    </row>
    <row r="209" spans="1:46" ht="61.5" x14ac:dyDescent="0.85">
      <c r="A209" s="30">
        <v>1</v>
      </c>
      <c r="B209" s="108">
        <f>SUBTOTAL(103,$A$22:A209)</f>
        <v>185</v>
      </c>
      <c r="C209" s="34" t="s">
        <v>841</v>
      </c>
      <c r="D209" s="47">
        <f t="shared" si="7"/>
        <v>120000</v>
      </c>
      <c r="E209" s="47">
        <v>0</v>
      </c>
      <c r="F209" s="47">
        <v>0</v>
      </c>
      <c r="G209" s="47">
        <v>0</v>
      </c>
      <c r="H209" s="47">
        <v>0</v>
      </c>
      <c r="I209" s="47">
        <v>0</v>
      </c>
      <c r="J209" s="47">
        <v>0</v>
      </c>
      <c r="K209" s="49">
        <v>0</v>
      </c>
      <c r="L209" s="47">
        <v>0</v>
      </c>
      <c r="M209" s="47">
        <v>0</v>
      </c>
      <c r="N209" s="47">
        <v>0</v>
      </c>
      <c r="O209" s="47">
        <v>0</v>
      </c>
      <c r="P209" s="47">
        <v>0</v>
      </c>
      <c r="Q209" s="47">
        <v>0</v>
      </c>
      <c r="R209" s="47">
        <v>0</v>
      </c>
      <c r="S209" s="47">
        <v>0</v>
      </c>
      <c r="T209" s="47">
        <v>0</v>
      </c>
      <c r="U209" s="47">
        <v>0</v>
      </c>
      <c r="V209" s="47">
        <v>0</v>
      </c>
      <c r="W209" s="47">
        <v>0</v>
      </c>
      <c r="X209" s="47">
        <v>0</v>
      </c>
      <c r="Y209" s="47">
        <v>0</v>
      </c>
      <c r="Z209" s="47">
        <v>0</v>
      </c>
      <c r="AA209" s="47">
        <v>0</v>
      </c>
      <c r="AB209" s="47">
        <v>0</v>
      </c>
      <c r="AC209" s="47">
        <v>0</v>
      </c>
      <c r="AD209" s="47">
        <v>120000</v>
      </c>
      <c r="AE209" s="47">
        <v>0</v>
      </c>
      <c r="AF209" s="50">
        <v>2020</v>
      </c>
      <c r="AG209" s="50" t="s">
        <v>278</v>
      </c>
      <c r="AH209" s="51" t="s">
        <v>278</v>
      </c>
      <c r="AT209" s="30" t="e">
        <f>VLOOKUP(C209,AW:AX,2,FALSE)</f>
        <v>#N/A</v>
      </c>
    </row>
    <row r="210" spans="1:46" ht="61.5" x14ac:dyDescent="0.85">
      <c r="A210" s="30">
        <v>1</v>
      </c>
      <c r="B210" s="108">
        <f>SUBTOTAL(103,$A$22:A210)</f>
        <v>186</v>
      </c>
      <c r="C210" s="34" t="s">
        <v>1177</v>
      </c>
      <c r="D210" s="47">
        <f t="shared" si="7"/>
        <v>100000</v>
      </c>
      <c r="E210" s="47">
        <v>0</v>
      </c>
      <c r="F210" s="47">
        <v>0</v>
      </c>
      <c r="G210" s="47">
        <v>0</v>
      </c>
      <c r="H210" s="47">
        <v>0</v>
      </c>
      <c r="I210" s="47">
        <v>0</v>
      </c>
      <c r="J210" s="47">
        <v>0</v>
      </c>
      <c r="K210" s="49">
        <v>0</v>
      </c>
      <c r="L210" s="47">
        <v>0</v>
      </c>
      <c r="M210" s="47">
        <v>0</v>
      </c>
      <c r="N210" s="47">
        <v>0</v>
      </c>
      <c r="O210" s="47">
        <v>0</v>
      </c>
      <c r="P210" s="47">
        <v>0</v>
      </c>
      <c r="Q210" s="47">
        <v>0</v>
      </c>
      <c r="R210" s="47">
        <v>0</v>
      </c>
      <c r="S210" s="47">
        <v>0</v>
      </c>
      <c r="T210" s="47">
        <v>0</v>
      </c>
      <c r="U210" s="47">
        <v>0</v>
      </c>
      <c r="V210" s="47">
        <v>0</v>
      </c>
      <c r="W210" s="47">
        <v>0</v>
      </c>
      <c r="X210" s="47">
        <v>0</v>
      </c>
      <c r="Y210" s="47">
        <v>0</v>
      </c>
      <c r="Z210" s="47">
        <v>0</v>
      </c>
      <c r="AA210" s="47">
        <v>0</v>
      </c>
      <c r="AB210" s="47">
        <v>0</v>
      </c>
      <c r="AC210" s="47">
        <v>0</v>
      </c>
      <c r="AD210" s="47">
        <v>100000</v>
      </c>
      <c r="AE210" s="47">
        <v>0</v>
      </c>
      <c r="AF210" s="50">
        <v>2020</v>
      </c>
      <c r="AG210" s="50" t="s">
        <v>278</v>
      </c>
      <c r="AH210" s="51" t="s">
        <v>278</v>
      </c>
      <c r="AT210" s="30" t="e">
        <f>VLOOKUP(C210,AW:AX,2,FALSE)</f>
        <v>#N/A</v>
      </c>
    </row>
    <row r="211" spans="1:46" ht="61.5" x14ac:dyDescent="0.85">
      <c r="A211" s="30">
        <v>1</v>
      </c>
      <c r="B211" s="108">
        <f>SUBTOTAL(103,$A$22:A211)</f>
        <v>187</v>
      </c>
      <c r="C211" s="34" t="s">
        <v>843</v>
      </c>
      <c r="D211" s="47">
        <f t="shared" si="7"/>
        <v>200000</v>
      </c>
      <c r="E211" s="47">
        <v>0</v>
      </c>
      <c r="F211" s="47">
        <v>0</v>
      </c>
      <c r="G211" s="47">
        <v>0</v>
      </c>
      <c r="H211" s="47">
        <v>0</v>
      </c>
      <c r="I211" s="47">
        <v>0</v>
      </c>
      <c r="J211" s="47">
        <v>0</v>
      </c>
      <c r="K211" s="49">
        <v>0</v>
      </c>
      <c r="L211" s="47">
        <v>0</v>
      </c>
      <c r="M211" s="47">
        <v>0</v>
      </c>
      <c r="N211" s="47">
        <v>0</v>
      </c>
      <c r="O211" s="47">
        <v>0</v>
      </c>
      <c r="P211" s="47">
        <v>0</v>
      </c>
      <c r="Q211" s="47">
        <v>0</v>
      </c>
      <c r="R211" s="47">
        <v>0</v>
      </c>
      <c r="S211" s="47">
        <v>0</v>
      </c>
      <c r="T211" s="47">
        <v>0</v>
      </c>
      <c r="U211" s="47">
        <v>0</v>
      </c>
      <c r="V211" s="47">
        <v>0</v>
      </c>
      <c r="W211" s="47">
        <v>0</v>
      </c>
      <c r="X211" s="47">
        <v>0</v>
      </c>
      <c r="Y211" s="47">
        <v>0</v>
      </c>
      <c r="Z211" s="47">
        <v>0</v>
      </c>
      <c r="AA211" s="47">
        <v>0</v>
      </c>
      <c r="AB211" s="47">
        <v>0</v>
      </c>
      <c r="AC211" s="47">
        <v>0</v>
      </c>
      <c r="AD211" s="47">
        <v>200000</v>
      </c>
      <c r="AE211" s="47">
        <v>0</v>
      </c>
      <c r="AF211" s="50">
        <v>2020</v>
      </c>
      <c r="AG211" s="50" t="s">
        <v>278</v>
      </c>
      <c r="AH211" s="51" t="s">
        <v>278</v>
      </c>
      <c r="AT211" s="30" t="e">
        <f>VLOOKUP(C211,AW:AX,2,FALSE)</f>
        <v>#N/A</v>
      </c>
    </row>
    <row r="212" spans="1:46" ht="61.5" x14ac:dyDescent="0.85">
      <c r="A212" s="30">
        <v>1</v>
      </c>
      <c r="B212" s="108">
        <f>SUBTOTAL(103,$A$22:A212)</f>
        <v>188</v>
      </c>
      <c r="C212" s="34" t="s">
        <v>844</v>
      </c>
      <c r="D212" s="47">
        <f t="shared" si="7"/>
        <v>100000</v>
      </c>
      <c r="E212" s="47">
        <v>0</v>
      </c>
      <c r="F212" s="47">
        <v>0</v>
      </c>
      <c r="G212" s="47">
        <v>0</v>
      </c>
      <c r="H212" s="47">
        <v>0</v>
      </c>
      <c r="I212" s="47">
        <v>0</v>
      </c>
      <c r="J212" s="47">
        <v>0</v>
      </c>
      <c r="K212" s="49">
        <v>0</v>
      </c>
      <c r="L212" s="47">
        <v>0</v>
      </c>
      <c r="M212" s="47">
        <v>0</v>
      </c>
      <c r="N212" s="47">
        <v>0</v>
      </c>
      <c r="O212" s="47">
        <v>0</v>
      </c>
      <c r="P212" s="47">
        <v>0</v>
      </c>
      <c r="Q212" s="47">
        <v>0</v>
      </c>
      <c r="R212" s="47">
        <v>0</v>
      </c>
      <c r="S212" s="47">
        <v>0</v>
      </c>
      <c r="T212" s="47">
        <v>0</v>
      </c>
      <c r="U212" s="47">
        <v>0</v>
      </c>
      <c r="V212" s="47">
        <v>0</v>
      </c>
      <c r="W212" s="47">
        <v>0</v>
      </c>
      <c r="X212" s="47">
        <v>0</v>
      </c>
      <c r="Y212" s="47">
        <v>0</v>
      </c>
      <c r="Z212" s="47">
        <v>0</v>
      </c>
      <c r="AA212" s="47">
        <v>0</v>
      </c>
      <c r="AB212" s="47">
        <v>0</v>
      </c>
      <c r="AC212" s="47">
        <v>0</v>
      </c>
      <c r="AD212" s="47">
        <v>100000</v>
      </c>
      <c r="AE212" s="47">
        <v>0</v>
      </c>
      <c r="AF212" s="50">
        <v>2020</v>
      </c>
      <c r="AG212" s="50" t="s">
        <v>278</v>
      </c>
      <c r="AH212" s="51" t="s">
        <v>278</v>
      </c>
      <c r="AT212" s="30" t="e">
        <f>VLOOKUP(C212,AW:AX,2,FALSE)</f>
        <v>#N/A</v>
      </c>
    </row>
    <row r="213" spans="1:46" ht="61.5" x14ac:dyDescent="0.85">
      <c r="A213" s="30">
        <v>1</v>
      </c>
      <c r="B213" s="108">
        <f>SUBTOTAL(103,$A$22:A213)</f>
        <v>189</v>
      </c>
      <c r="C213" s="34" t="s">
        <v>845</v>
      </c>
      <c r="D213" s="47">
        <f t="shared" si="7"/>
        <v>140000</v>
      </c>
      <c r="E213" s="47">
        <v>0</v>
      </c>
      <c r="F213" s="47">
        <v>0</v>
      </c>
      <c r="G213" s="47">
        <v>0</v>
      </c>
      <c r="H213" s="47">
        <v>0</v>
      </c>
      <c r="I213" s="47">
        <v>0</v>
      </c>
      <c r="J213" s="47">
        <v>0</v>
      </c>
      <c r="K213" s="49">
        <v>0</v>
      </c>
      <c r="L213" s="47">
        <v>0</v>
      </c>
      <c r="M213" s="47">
        <v>0</v>
      </c>
      <c r="N213" s="47">
        <v>0</v>
      </c>
      <c r="O213" s="47">
        <v>0</v>
      </c>
      <c r="P213" s="47">
        <v>0</v>
      </c>
      <c r="Q213" s="47">
        <v>0</v>
      </c>
      <c r="R213" s="47">
        <v>0</v>
      </c>
      <c r="S213" s="47">
        <v>0</v>
      </c>
      <c r="T213" s="47">
        <v>0</v>
      </c>
      <c r="U213" s="47">
        <v>0</v>
      </c>
      <c r="V213" s="47">
        <v>0</v>
      </c>
      <c r="W213" s="47">
        <v>0</v>
      </c>
      <c r="X213" s="47">
        <v>0</v>
      </c>
      <c r="Y213" s="47">
        <v>0</v>
      </c>
      <c r="Z213" s="47">
        <v>0</v>
      </c>
      <c r="AA213" s="47">
        <v>0</v>
      </c>
      <c r="AB213" s="47">
        <v>0</v>
      </c>
      <c r="AC213" s="47">
        <v>0</v>
      </c>
      <c r="AD213" s="47">
        <v>140000</v>
      </c>
      <c r="AE213" s="47">
        <v>0</v>
      </c>
      <c r="AF213" s="50">
        <v>2020</v>
      </c>
      <c r="AG213" s="50" t="s">
        <v>278</v>
      </c>
      <c r="AH213" s="51" t="s">
        <v>278</v>
      </c>
      <c r="AT213" s="30" t="e">
        <f>VLOOKUP(C213,AW:AX,2,FALSE)</f>
        <v>#N/A</v>
      </c>
    </row>
    <row r="214" spans="1:46" ht="61.5" x14ac:dyDescent="0.85">
      <c r="A214" s="30">
        <v>1</v>
      </c>
      <c r="B214" s="108">
        <f>SUBTOTAL(103,$A$22:A214)</f>
        <v>190</v>
      </c>
      <c r="C214" s="34" t="s">
        <v>846</v>
      </c>
      <c r="D214" s="47">
        <f t="shared" si="7"/>
        <v>100000</v>
      </c>
      <c r="E214" s="47">
        <v>0</v>
      </c>
      <c r="F214" s="47">
        <v>0</v>
      </c>
      <c r="G214" s="47">
        <v>0</v>
      </c>
      <c r="H214" s="47">
        <v>0</v>
      </c>
      <c r="I214" s="47">
        <v>0</v>
      </c>
      <c r="J214" s="47">
        <v>0</v>
      </c>
      <c r="K214" s="49">
        <v>0</v>
      </c>
      <c r="L214" s="47">
        <v>0</v>
      </c>
      <c r="M214" s="47">
        <v>0</v>
      </c>
      <c r="N214" s="47">
        <v>0</v>
      </c>
      <c r="O214" s="47">
        <v>0</v>
      </c>
      <c r="P214" s="47">
        <v>0</v>
      </c>
      <c r="Q214" s="47">
        <v>0</v>
      </c>
      <c r="R214" s="47">
        <v>0</v>
      </c>
      <c r="S214" s="47">
        <v>0</v>
      </c>
      <c r="T214" s="47">
        <v>0</v>
      </c>
      <c r="U214" s="47">
        <v>0</v>
      </c>
      <c r="V214" s="47">
        <v>0</v>
      </c>
      <c r="W214" s="47">
        <v>0</v>
      </c>
      <c r="X214" s="47">
        <v>0</v>
      </c>
      <c r="Y214" s="47">
        <v>0</v>
      </c>
      <c r="Z214" s="47">
        <v>0</v>
      </c>
      <c r="AA214" s="47">
        <v>0</v>
      </c>
      <c r="AB214" s="47">
        <v>0</v>
      </c>
      <c r="AC214" s="47">
        <v>0</v>
      </c>
      <c r="AD214" s="47">
        <v>100000</v>
      </c>
      <c r="AE214" s="47">
        <v>0</v>
      </c>
      <c r="AF214" s="50">
        <v>2020</v>
      </c>
      <c r="AG214" s="50" t="s">
        <v>278</v>
      </c>
      <c r="AH214" s="51" t="s">
        <v>278</v>
      </c>
      <c r="AT214" s="30" t="e">
        <f>VLOOKUP(C214,AW:AX,2,FALSE)</f>
        <v>#N/A</v>
      </c>
    </row>
    <row r="215" spans="1:46" ht="61.5" x14ac:dyDescent="0.85">
      <c r="A215" s="30">
        <v>1</v>
      </c>
      <c r="B215" s="108">
        <f>SUBTOTAL(103,$A$22:A215)</f>
        <v>191</v>
      </c>
      <c r="C215" s="34" t="s">
        <v>847</v>
      </c>
      <c r="D215" s="47">
        <f t="shared" si="7"/>
        <v>100000</v>
      </c>
      <c r="E215" s="47">
        <v>0</v>
      </c>
      <c r="F215" s="47">
        <v>0</v>
      </c>
      <c r="G215" s="47">
        <v>0</v>
      </c>
      <c r="H215" s="47">
        <v>0</v>
      </c>
      <c r="I215" s="47">
        <v>0</v>
      </c>
      <c r="J215" s="47">
        <v>0</v>
      </c>
      <c r="K215" s="49">
        <v>0</v>
      </c>
      <c r="L215" s="47">
        <v>0</v>
      </c>
      <c r="M215" s="47">
        <v>0</v>
      </c>
      <c r="N215" s="47">
        <v>0</v>
      </c>
      <c r="O215" s="47">
        <v>0</v>
      </c>
      <c r="P215" s="47">
        <v>0</v>
      </c>
      <c r="Q215" s="47">
        <v>0</v>
      </c>
      <c r="R215" s="47">
        <v>0</v>
      </c>
      <c r="S215" s="47">
        <v>0</v>
      </c>
      <c r="T215" s="47">
        <v>0</v>
      </c>
      <c r="U215" s="47">
        <v>0</v>
      </c>
      <c r="V215" s="47">
        <v>0</v>
      </c>
      <c r="W215" s="47">
        <v>0</v>
      </c>
      <c r="X215" s="47">
        <v>0</v>
      </c>
      <c r="Y215" s="47">
        <v>0</v>
      </c>
      <c r="Z215" s="47">
        <v>0</v>
      </c>
      <c r="AA215" s="47">
        <v>0</v>
      </c>
      <c r="AB215" s="47">
        <v>0</v>
      </c>
      <c r="AC215" s="47">
        <v>0</v>
      </c>
      <c r="AD215" s="47">
        <v>100000</v>
      </c>
      <c r="AE215" s="47">
        <v>0</v>
      </c>
      <c r="AF215" s="50">
        <v>2020</v>
      </c>
      <c r="AG215" s="50" t="s">
        <v>278</v>
      </c>
      <c r="AH215" s="51" t="s">
        <v>278</v>
      </c>
      <c r="AT215" s="30" t="e">
        <f>VLOOKUP(C215,AW:AX,2,FALSE)</f>
        <v>#N/A</v>
      </c>
    </row>
    <row r="216" spans="1:46" ht="61.5" x14ac:dyDescent="0.85">
      <c r="B216" s="34" t="s">
        <v>824</v>
      </c>
      <c r="C216" s="128"/>
      <c r="D216" s="47">
        <f>SUM(D217:D219)</f>
        <v>21856214.649999999</v>
      </c>
      <c r="E216" s="47">
        <f t="shared" ref="E216:AE216" si="8">SUM(E217:E219)</f>
        <v>0</v>
      </c>
      <c r="F216" s="47">
        <f t="shared" si="8"/>
        <v>0</v>
      </c>
      <c r="G216" s="47">
        <f t="shared" si="8"/>
        <v>0</v>
      </c>
      <c r="H216" s="47">
        <f t="shared" si="8"/>
        <v>0</v>
      </c>
      <c r="I216" s="47">
        <f t="shared" si="8"/>
        <v>0</v>
      </c>
      <c r="J216" s="47">
        <f t="shared" si="8"/>
        <v>0</v>
      </c>
      <c r="K216" s="49">
        <f t="shared" si="8"/>
        <v>0</v>
      </c>
      <c r="L216" s="47">
        <f t="shared" si="8"/>
        <v>0</v>
      </c>
      <c r="M216" s="47">
        <f t="shared" si="8"/>
        <v>454.6</v>
      </c>
      <c r="N216" s="47">
        <f t="shared" si="8"/>
        <v>1084694.27</v>
      </c>
      <c r="O216" s="47">
        <f t="shared" si="8"/>
        <v>0</v>
      </c>
      <c r="P216" s="47">
        <f t="shared" si="8"/>
        <v>0</v>
      </c>
      <c r="Q216" s="47">
        <f t="shared" si="8"/>
        <v>11118.4</v>
      </c>
      <c r="R216" s="47">
        <f t="shared" si="8"/>
        <v>19936206.870000001</v>
      </c>
      <c r="S216" s="47">
        <f t="shared" si="8"/>
        <v>0</v>
      </c>
      <c r="T216" s="47">
        <f t="shared" si="8"/>
        <v>0</v>
      </c>
      <c r="U216" s="47">
        <f t="shared" si="8"/>
        <v>0</v>
      </c>
      <c r="V216" s="47">
        <f t="shared" si="8"/>
        <v>0</v>
      </c>
      <c r="W216" s="47">
        <f t="shared" si="8"/>
        <v>0</v>
      </c>
      <c r="X216" s="47">
        <f t="shared" si="8"/>
        <v>0</v>
      </c>
      <c r="Y216" s="47">
        <f t="shared" si="8"/>
        <v>0</v>
      </c>
      <c r="Z216" s="47">
        <f t="shared" si="8"/>
        <v>0</v>
      </c>
      <c r="AA216" s="47">
        <f t="shared" si="8"/>
        <v>0</v>
      </c>
      <c r="AB216" s="47">
        <f t="shared" si="8"/>
        <v>0</v>
      </c>
      <c r="AC216" s="47">
        <f t="shared" si="8"/>
        <v>315313.51</v>
      </c>
      <c r="AD216" s="47">
        <f t="shared" si="8"/>
        <v>520000</v>
      </c>
      <c r="AE216" s="47">
        <f t="shared" si="8"/>
        <v>0</v>
      </c>
      <c r="AF216" s="126" t="s">
        <v>817</v>
      </c>
      <c r="AG216" s="126" t="s">
        <v>817</v>
      </c>
      <c r="AH216" s="127" t="s">
        <v>817</v>
      </c>
      <c r="AT216" s="30">
        <f>VLOOKUP(C216,AW:AX,2,FALSE)</f>
        <v>0</v>
      </c>
    </row>
    <row r="217" spans="1:46" ht="61.5" x14ac:dyDescent="0.85">
      <c r="A217" s="30">
        <v>1</v>
      </c>
      <c r="B217" s="108">
        <f>SUBTOTAL(103,$A$22:A217)</f>
        <v>192</v>
      </c>
      <c r="C217" s="34" t="s">
        <v>400</v>
      </c>
      <c r="D217" s="47">
        <f t="shared" ref="D217:D219" si="9">E217+F217+G217+H217+I217+J217+L217+N217+P217+R217+T217+U217+V217+W217+X217+Y217+Z217+AA217+AB217+AC217+AD217+AE217</f>
        <v>1220964.68</v>
      </c>
      <c r="E217" s="47">
        <v>0</v>
      </c>
      <c r="F217" s="47">
        <v>0</v>
      </c>
      <c r="G217" s="47">
        <v>0</v>
      </c>
      <c r="H217" s="47">
        <v>0</v>
      </c>
      <c r="I217" s="47">
        <v>0</v>
      </c>
      <c r="J217" s="47">
        <v>0</v>
      </c>
      <c r="K217" s="49">
        <v>0</v>
      </c>
      <c r="L217" s="47">
        <v>0</v>
      </c>
      <c r="M217" s="47">
        <v>454.6</v>
      </c>
      <c r="N217" s="47">
        <v>1084694.27</v>
      </c>
      <c r="O217" s="47">
        <v>0</v>
      </c>
      <c r="P217" s="47">
        <v>0</v>
      </c>
      <c r="Q217" s="47">
        <v>0</v>
      </c>
      <c r="R217" s="47">
        <v>0</v>
      </c>
      <c r="S217" s="47">
        <v>0</v>
      </c>
      <c r="T217" s="47">
        <v>0</v>
      </c>
      <c r="U217" s="47">
        <v>0</v>
      </c>
      <c r="V217" s="47">
        <v>0</v>
      </c>
      <c r="W217" s="47">
        <v>0</v>
      </c>
      <c r="X217" s="47">
        <v>0</v>
      </c>
      <c r="Y217" s="47">
        <v>0</v>
      </c>
      <c r="Z217" s="47">
        <v>0</v>
      </c>
      <c r="AA217" s="47">
        <v>0</v>
      </c>
      <c r="AB217" s="47">
        <v>0</v>
      </c>
      <c r="AC217" s="47">
        <v>16270.41</v>
      </c>
      <c r="AD217" s="47">
        <v>120000</v>
      </c>
      <c r="AE217" s="47">
        <v>0</v>
      </c>
      <c r="AF217" s="50">
        <v>2020</v>
      </c>
      <c r="AG217" s="50">
        <v>2020</v>
      </c>
      <c r="AH217" s="51">
        <v>2020</v>
      </c>
      <c r="AT217" s="30" t="e">
        <f>VLOOKUP(C217,AW:AX,2,FALSE)</f>
        <v>#N/A</v>
      </c>
    </row>
    <row r="218" spans="1:46" ht="61.5" x14ac:dyDescent="0.85">
      <c r="A218" s="30">
        <v>1</v>
      </c>
      <c r="B218" s="108">
        <f>SUBTOTAL(103,$A$22:A218)</f>
        <v>193</v>
      </c>
      <c r="C218" s="34" t="s">
        <v>401</v>
      </c>
      <c r="D218" s="47">
        <f t="shared" si="9"/>
        <v>6120000</v>
      </c>
      <c r="E218" s="47">
        <v>0</v>
      </c>
      <c r="F218" s="47">
        <v>0</v>
      </c>
      <c r="G218" s="47">
        <v>0</v>
      </c>
      <c r="H218" s="47">
        <v>0</v>
      </c>
      <c r="I218" s="47">
        <v>0</v>
      </c>
      <c r="J218" s="47">
        <v>0</v>
      </c>
      <c r="K218" s="49">
        <v>0</v>
      </c>
      <c r="L218" s="47">
        <v>0</v>
      </c>
      <c r="M218" s="47">
        <v>0</v>
      </c>
      <c r="N218" s="47">
        <v>0</v>
      </c>
      <c r="O218" s="47">
        <v>0</v>
      </c>
      <c r="P218" s="47">
        <v>0</v>
      </c>
      <c r="Q218" s="47">
        <v>2522.4</v>
      </c>
      <c r="R218" s="47">
        <v>5832512.3200000003</v>
      </c>
      <c r="S218" s="47">
        <v>0</v>
      </c>
      <c r="T218" s="47">
        <v>0</v>
      </c>
      <c r="U218" s="47">
        <v>0</v>
      </c>
      <c r="V218" s="47">
        <v>0</v>
      </c>
      <c r="W218" s="47">
        <v>0</v>
      </c>
      <c r="X218" s="47">
        <v>0</v>
      </c>
      <c r="Y218" s="47">
        <v>0</v>
      </c>
      <c r="Z218" s="47">
        <v>0</v>
      </c>
      <c r="AA218" s="47">
        <v>0</v>
      </c>
      <c r="AB218" s="47">
        <v>0</v>
      </c>
      <c r="AC218" s="47">
        <v>87487.679999999993</v>
      </c>
      <c r="AD218" s="47">
        <v>200000</v>
      </c>
      <c r="AE218" s="47">
        <v>0</v>
      </c>
      <c r="AF218" s="50">
        <v>2020</v>
      </c>
      <c r="AG218" s="50">
        <v>2020</v>
      </c>
      <c r="AH218" s="51">
        <v>2020</v>
      </c>
      <c r="AT218" s="30" t="e">
        <f>VLOOKUP(C218,AW:AX,2,FALSE)</f>
        <v>#N/A</v>
      </c>
    </row>
    <row r="219" spans="1:46" ht="61.5" x14ac:dyDescent="0.85">
      <c r="A219" s="30">
        <v>1</v>
      </c>
      <c r="B219" s="108">
        <f>SUBTOTAL(103,$A$22:A219)</f>
        <v>194</v>
      </c>
      <c r="C219" s="34" t="s">
        <v>402</v>
      </c>
      <c r="D219" s="47">
        <f t="shared" si="9"/>
        <v>14515249.970000001</v>
      </c>
      <c r="E219" s="47">
        <v>0</v>
      </c>
      <c r="F219" s="47">
        <v>0</v>
      </c>
      <c r="G219" s="47">
        <v>0</v>
      </c>
      <c r="H219" s="47">
        <v>0</v>
      </c>
      <c r="I219" s="47">
        <v>0</v>
      </c>
      <c r="J219" s="47">
        <v>0</v>
      </c>
      <c r="K219" s="49">
        <v>0</v>
      </c>
      <c r="L219" s="47">
        <v>0</v>
      </c>
      <c r="M219" s="47">
        <v>0</v>
      </c>
      <c r="N219" s="47">
        <v>0</v>
      </c>
      <c r="O219" s="47">
        <v>0</v>
      </c>
      <c r="P219" s="47">
        <v>0</v>
      </c>
      <c r="Q219" s="47">
        <v>8596</v>
      </c>
      <c r="R219" s="47">
        <v>14103694.550000001</v>
      </c>
      <c r="S219" s="47">
        <v>0</v>
      </c>
      <c r="T219" s="47">
        <v>0</v>
      </c>
      <c r="U219" s="47">
        <v>0</v>
      </c>
      <c r="V219" s="47">
        <v>0</v>
      </c>
      <c r="W219" s="47">
        <v>0</v>
      </c>
      <c r="X219" s="47">
        <v>0</v>
      </c>
      <c r="Y219" s="47">
        <v>0</v>
      </c>
      <c r="Z219" s="47">
        <v>0</v>
      </c>
      <c r="AA219" s="47">
        <v>0</v>
      </c>
      <c r="AB219" s="47">
        <v>0</v>
      </c>
      <c r="AC219" s="47">
        <v>211555.42</v>
      </c>
      <c r="AD219" s="47">
        <v>200000</v>
      </c>
      <c r="AE219" s="47">
        <v>0</v>
      </c>
      <c r="AF219" s="50">
        <v>2020</v>
      </c>
      <c r="AG219" s="50">
        <v>2020</v>
      </c>
      <c r="AH219" s="51">
        <v>2020</v>
      </c>
      <c r="AT219" s="30" t="e">
        <f>VLOOKUP(C219,AW:AX,2,FALSE)</f>
        <v>#N/A</v>
      </c>
    </row>
    <row r="220" spans="1:46" ht="61.5" x14ac:dyDescent="0.85">
      <c r="B220" s="34" t="s">
        <v>883</v>
      </c>
      <c r="C220" s="128"/>
      <c r="D220" s="47">
        <f>SUM(D221:D230)</f>
        <v>48575092</v>
      </c>
      <c r="E220" s="47">
        <f t="shared" ref="E220:AE220" si="10">SUM(E221:E230)</f>
        <v>0</v>
      </c>
      <c r="F220" s="47">
        <f t="shared" si="10"/>
        <v>0</v>
      </c>
      <c r="G220" s="47">
        <f t="shared" si="10"/>
        <v>0</v>
      </c>
      <c r="H220" s="47">
        <f t="shared" si="10"/>
        <v>0</v>
      </c>
      <c r="I220" s="47">
        <f t="shared" si="10"/>
        <v>0</v>
      </c>
      <c r="J220" s="47">
        <f t="shared" si="10"/>
        <v>0</v>
      </c>
      <c r="K220" s="49">
        <f t="shared" si="10"/>
        <v>8</v>
      </c>
      <c r="L220" s="47">
        <f t="shared" si="10"/>
        <v>17666424</v>
      </c>
      <c r="M220" s="47">
        <f t="shared" si="10"/>
        <v>3343.52</v>
      </c>
      <c r="N220" s="47">
        <f t="shared" si="10"/>
        <v>16066774.310000001</v>
      </c>
      <c r="O220" s="47">
        <f t="shared" si="10"/>
        <v>0</v>
      </c>
      <c r="P220" s="47">
        <f t="shared" si="10"/>
        <v>0</v>
      </c>
      <c r="Q220" s="47">
        <f t="shared" si="10"/>
        <v>1978</v>
      </c>
      <c r="R220" s="47">
        <f t="shared" si="10"/>
        <v>13074770.52</v>
      </c>
      <c r="S220" s="47">
        <f t="shared" si="10"/>
        <v>0</v>
      </c>
      <c r="T220" s="47">
        <f t="shared" si="10"/>
        <v>0</v>
      </c>
      <c r="U220" s="47">
        <f t="shared" si="10"/>
        <v>0</v>
      </c>
      <c r="V220" s="47">
        <f t="shared" si="10"/>
        <v>0</v>
      </c>
      <c r="W220" s="47">
        <f t="shared" si="10"/>
        <v>0</v>
      </c>
      <c r="X220" s="47">
        <f t="shared" si="10"/>
        <v>0</v>
      </c>
      <c r="Y220" s="47">
        <f t="shared" si="10"/>
        <v>0</v>
      </c>
      <c r="Z220" s="47">
        <f t="shared" si="10"/>
        <v>0</v>
      </c>
      <c r="AA220" s="47">
        <f t="shared" si="10"/>
        <v>0</v>
      </c>
      <c r="AB220" s="47">
        <f t="shared" si="10"/>
        <v>0</v>
      </c>
      <c r="AC220" s="47">
        <f t="shared" si="10"/>
        <v>437123.17</v>
      </c>
      <c r="AD220" s="47">
        <f t="shared" si="10"/>
        <v>1330000</v>
      </c>
      <c r="AE220" s="47">
        <f t="shared" si="10"/>
        <v>0</v>
      </c>
      <c r="AF220" s="121" t="s">
        <v>817</v>
      </c>
      <c r="AG220" s="121" t="s">
        <v>817</v>
      </c>
      <c r="AH220" s="122" t="s">
        <v>817</v>
      </c>
      <c r="AT220" s="30">
        <f>VLOOKUP(C220,AW:AX,2,FALSE)</f>
        <v>0</v>
      </c>
    </row>
    <row r="221" spans="1:46" ht="61.5" x14ac:dyDescent="0.85">
      <c r="A221" s="30">
        <v>1</v>
      </c>
      <c r="B221" s="108">
        <f>SUBTOTAL(103,$A$22:A221)</f>
        <v>195</v>
      </c>
      <c r="C221" s="34" t="s">
        <v>673</v>
      </c>
      <c r="D221" s="47">
        <f t="shared" ref="D221:D230" si="11">E221+F221+G221+H221+I221+J221+L221+N221+P221+R221+T221+U221+V221+W221+X221+Y221+Z221+AA221+AB221+AC221+AD221+AE221</f>
        <v>4496606</v>
      </c>
      <c r="E221" s="52">
        <v>0</v>
      </c>
      <c r="F221" s="52">
        <v>0</v>
      </c>
      <c r="G221" s="52">
        <v>0</v>
      </c>
      <c r="H221" s="52">
        <v>0</v>
      </c>
      <c r="I221" s="52">
        <v>0</v>
      </c>
      <c r="J221" s="52">
        <v>0</v>
      </c>
      <c r="K221" s="49">
        <v>2</v>
      </c>
      <c r="L221" s="47">
        <v>4396606</v>
      </c>
      <c r="M221" s="47">
        <v>0</v>
      </c>
      <c r="N221" s="47">
        <v>0</v>
      </c>
      <c r="O221" s="52">
        <v>0</v>
      </c>
      <c r="P221" s="52">
        <v>0</v>
      </c>
      <c r="Q221" s="52">
        <v>0</v>
      </c>
      <c r="R221" s="52">
        <v>0</v>
      </c>
      <c r="S221" s="47">
        <v>0</v>
      </c>
      <c r="T221" s="47">
        <v>0</v>
      </c>
      <c r="U221" s="47">
        <v>0</v>
      </c>
      <c r="V221" s="47">
        <v>0</v>
      </c>
      <c r="W221" s="47">
        <v>0</v>
      </c>
      <c r="X221" s="47">
        <v>0</v>
      </c>
      <c r="Y221" s="47">
        <v>0</v>
      </c>
      <c r="Z221" s="47">
        <v>0</v>
      </c>
      <c r="AA221" s="47">
        <v>0</v>
      </c>
      <c r="AB221" s="47">
        <v>0</v>
      </c>
      <c r="AC221" s="47">
        <v>0</v>
      </c>
      <c r="AD221" s="47">
        <v>100000</v>
      </c>
      <c r="AE221" s="47">
        <v>0</v>
      </c>
      <c r="AF221" s="50">
        <v>2020</v>
      </c>
      <c r="AG221" s="50">
        <v>2020</v>
      </c>
      <c r="AH221" s="51" t="s">
        <v>278</v>
      </c>
      <c r="AT221" s="30" t="e">
        <f>VLOOKUP(C221,AW:AX,2,FALSE)</f>
        <v>#N/A</v>
      </c>
    </row>
    <row r="222" spans="1:46" ht="61.5" x14ac:dyDescent="0.85">
      <c r="A222" s="30">
        <v>1</v>
      </c>
      <c r="B222" s="108">
        <f>SUBTOTAL(103,$A$22:A222)</f>
        <v>196</v>
      </c>
      <c r="C222" s="34" t="s">
        <v>678</v>
      </c>
      <c r="D222" s="47">
        <f t="shared" si="11"/>
        <v>4820740.3199999994</v>
      </c>
      <c r="E222" s="52">
        <v>0</v>
      </c>
      <c r="F222" s="52">
        <v>0</v>
      </c>
      <c r="G222" s="52">
        <v>0</v>
      </c>
      <c r="H222" s="52">
        <v>0</v>
      </c>
      <c r="I222" s="52">
        <v>0</v>
      </c>
      <c r="J222" s="52">
        <v>0</v>
      </c>
      <c r="K222" s="49">
        <v>0</v>
      </c>
      <c r="L222" s="47">
        <v>0</v>
      </c>
      <c r="M222" s="47">
        <v>964.92</v>
      </c>
      <c r="N222" s="47">
        <v>4601714.5999999996</v>
      </c>
      <c r="O222" s="52">
        <v>0</v>
      </c>
      <c r="P222" s="52">
        <v>0</v>
      </c>
      <c r="Q222" s="52">
        <v>0</v>
      </c>
      <c r="R222" s="52">
        <v>0</v>
      </c>
      <c r="S222" s="47">
        <v>0</v>
      </c>
      <c r="T222" s="47">
        <v>0</v>
      </c>
      <c r="U222" s="47">
        <v>0</v>
      </c>
      <c r="V222" s="47">
        <v>0</v>
      </c>
      <c r="W222" s="47">
        <v>0</v>
      </c>
      <c r="X222" s="47">
        <v>0</v>
      </c>
      <c r="Y222" s="47">
        <v>0</v>
      </c>
      <c r="Z222" s="47">
        <v>0</v>
      </c>
      <c r="AA222" s="47">
        <v>0</v>
      </c>
      <c r="AB222" s="47">
        <v>0</v>
      </c>
      <c r="AC222" s="47">
        <v>69025.72</v>
      </c>
      <c r="AD222" s="47">
        <v>150000</v>
      </c>
      <c r="AE222" s="47">
        <v>0</v>
      </c>
      <c r="AF222" s="50">
        <v>2020</v>
      </c>
      <c r="AG222" s="50">
        <v>2020</v>
      </c>
      <c r="AH222" s="51">
        <v>2020</v>
      </c>
      <c r="AT222" s="30" t="e">
        <f>VLOOKUP(C222,AW:AX,2,FALSE)</f>
        <v>#N/A</v>
      </c>
    </row>
    <row r="223" spans="1:46" ht="61.5" x14ac:dyDescent="0.85">
      <c r="A223" s="30">
        <v>1</v>
      </c>
      <c r="B223" s="108">
        <f>SUBTOTAL(103,$A$22:A223)</f>
        <v>197</v>
      </c>
      <c r="C223" s="34" t="s">
        <v>679</v>
      </c>
      <c r="D223" s="47">
        <f t="shared" si="11"/>
        <v>13470892.08</v>
      </c>
      <c r="E223" s="52">
        <v>0</v>
      </c>
      <c r="F223" s="52">
        <v>0</v>
      </c>
      <c r="G223" s="52">
        <v>0</v>
      </c>
      <c r="H223" s="52">
        <v>0</v>
      </c>
      <c r="I223" s="52">
        <v>0</v>
      </c>
      <c r="J223" s="52">
        <v>0</v>
      </c>
      <c r="K223" s="49">
        <v>0</v>
      </c>
      <c r="L223" s="47">
        <v>0</v>
      </c>
      <c r="M223" s="47">
        <v>0</v>
      </c>
      <c r="N223" s="47">
        <v>0</v>
      </c>
      <c r="O223" s="52">
        <v>0</v>
      </c>
      <c r="P223" s="52">
        <v>0</v>
      </c>
      <c r="Q223" s="47">
        <v>1978</v>
      </c>
      <c r="R223" s="47">
        <v>13074770.52</v>
      </c>
      <c r="S223" s="47">
        <v>0</v>
      </c>
      <c r="T223" s="47">
        <v>0</v>
      </c>
      <c r="U223" s="47">
        <v>0</v>
      </c>
      <c r="V223" s="47">
        <v>0</v>
      </c>
      <c r="W223" s="47">
        <v>0</v>
      </c>
      <c r="X223" s="47">
        <v>0</v>
      </c>
      <c r="Y223" s="47">
        <v>0</v>
      </c>
      <c r="Z223" s="47">
        <v>0</v>
      </c>
      <c r="AA223" s="47">
        <v>0</v>
      </c>
      <c r="AB223" s="47">
        <v>0</v>
      </c>
      <c r="AC223" s="47">
        <v>196121.56</v>
      </c>
      <c r="AD223" s="47">
        <v>200000</v>
      </c>
      <c r="AE223" s="47">
        <v>0</v>
      </c>
      <c r="AF223" s="50">
        <v>2020</v>
      </c>
      <c r="AG223" s="50">
        <v>2020</v>
      </c>
      <c r="AH223" s="51">
        <v>2020</v>
      </c>
      <c r="AT223" s="30" t="e">
        <f>VLOOKUP(C223,AW:AX,2,FALSE)</f>
        <v>#N/A</v>
      </c>
    </row>
    <row r="224" spans="1:46" ht="61.5" x14ac:dyDescent="0.85">
      <c r="A224" s="30">
        <v>1</v>
      </c>
      <c r="B224" s="108">
        <f>SUBTOTAL(103,$A$22:A224)</f>
        <v>198</v>
      </c>
      <c r="C224" s="34" t="s">
        <v>682</v>
      </c>
      <c r="D224" s="47">
        <f t="shared" si="11"/>
        <v>4496606</v>
      </c>
      <c r="E224" s="52">
        <v>0</v>
      </c>
      <c r="F224" s="52">
        <v>0</v>
      </c>
      <c r="G224" s="52">
        <v>0</v>
      </c>
      <c r="H224" s="52">
        <v>0</v>
      </c>
      <c r="I224" s="52">
        <v>0</v>
      </c>
      <c r="J224" s="52">
        <v>0</v>
      </c>
      <c r="K224" s="49">
        <v>2</v>
      </c>
      <c r="L224" s="47">
        <v>4396606</v>
      </c>
      <c r="M224" s="47">
        <v>0</v>
      </c>
      <c r="N224" s="47">
        <v>0</v>
      </c>
      <c r="O224" s="52">
        <v>0</v>
      </c>
      <c r="P224" s="52">
        <v>0</v>
      </c>
      <c r="Q224" s="47">
        <v>0</v>
      </c>
      <c r="R224" s="47">
        <v>0</v>
      </c>
      <c r="S224" s="47">
        <v>0</v>
      </c>
      <c r="T224" s="47">
        <v>0</v>
      </c>
      <c r="U224" s="47">
        <v>0</v>
      </c>
      <c r="V224" s="47">
        <v>0</v>
      </c>
      <c r="W224" s="47">
        <v>0</v>
      </c>
      <c r="X224" s="47">
        <v>0</v>
      </c>
      <c r="Y224" s="47">
        <v>0</v>
      </c>
      <c r="Z224" s="47">
        <v>0</v>
      </c>
      <c r="AA224" s="47">
        <v>0</v>
      </c>
      <c r="AB224" s="47">
        <v>0</v>
      </c>
      <c r="AC224" s="47">
        <v>0</v>
      </c>
      <c r="AD224" s="47">
        <v>100000</v>
      </c>
      <c r="AE224" s="47">
        <v>0</v>
      </c>
      <c r="AF224" s="50">
        <v>2020</v>
      </c>
      <c r="AG224" s="50">
        <v>2020</v>
      </c>
      <c r="AH224" s="51" t="s">
        <v>278</v>
      </c>
      <c r="AT224" s="30">
        <f>VLOOKUP(C224,AW:AX,2,FALSE)</f>
        <v>1</v>
      </c>
    </row>
    <row r="225" spans="1:46" ht="61.5" x14ac:dyDescent="0.85">
      <c r="A225" s="30">
        <v>1</v>
      </c>
      <c r="B225" s="108">
        <f>SUBTOTAL(103,$A$22:A225)</f>
        <v>199</v>
      </c>
      <c r="C225" s="34" t="s">
        <v>684</v>
      </c>
      <c r="D225" s="47">
        <f t="shared" si="11"/>
        <v>2600058</v>
      </c>
      <c r="E225" s="52">
        <v>0</v>
      </c>
      <c r="F225" s="52">
        <v>0</v>
      </c>
      <c r="G225" s="52">
        <v>0</v>
      </c>
      <c r="H225" s="52">
        <v>0</v>
      </c>
      <c r="I225" s="52">
        <v>0</v>
      </c>
      <c r="J225" s="52">
        <v>0</v>
      </c>
      <c r="K225" s="49">
        <v>0</v>
      </c>
      <c r="L225" s="47">
        <v>0</v>
      </c>
      <c r="M225" s="47">
        <v>498</v>
      </c>
      <c r="N225" s="47">
        <v>2443406.9</v>
      </c>
      <c r="O225" s="52">
        <v>0</v>
      </c>
      <c r="P225" s="52">
        <v>0</v>
      </c>
      <c r="Q225" s="47">
        <v>0</v>
      </c>
      <c r="R225" s="47">
        <v>0</v>
      </c>
      <c r="S225" s="47">
        <v>0</v>
      </c>
      <c r="T225" s="47">
        <v>0</v>
      </c>
      <c r="U225" s="47">
        <v>0</v>
      </c>
      <c r="V225" s="47">
        <v>0</v>
      </c>
      <c r="W225" s="47">
        <v>0</v>
      </c>
      <c r="X225" s="47">
        <v>0</v>
      </c>
      <c r="Y225" s="47">
        <v>0</v>
      </c>
      <c r="Z225" s="47">
        <v>0</v>
      </c>
      <c r="AA225" s="47">
        <v>0</v>
      </c>
      <c r="AB225" s="47">
        <v>0</v>
      </c>
      <c r="AC225" s="47">
        <v>36651.1</v>
      </c>
      <c r="AD225" s="47">
        <v>120000</v>
      </c>
      <c r="AE225" s="47">
        <v>0</v>
      </c>
      <c r="AF225" s="50">
        <v>2020</v>
      </c>
      <c r="AG225" s="50">
        <v>2020</v>
      </c>
      <c r="AH225" s="51">
        <v>2020</v>
      </c>
      <c r="AT225" s="30" t="e">
        <f>VLOOKUP(C225,AW:AX,2,FALSE)</f>
        <v>#N/A</v>
      </c>
    </row>
    <row r="226" spans="1:46" ht="61.5" x14ac:dyDescent="0.85">
      <c r="A226" s="30">
        <v>1</v>
      </c>
      <c r="B226" s="108">
        <f>SUBTOTAL(103,$A$22:A226)</f>
        <v>200</v>
      </c>
      <c r="C226" s="34" t="s">
        <v>687</v>
      </c>
      <c r="D226" s="47">
        <f t="shared" si="11"/>
        <v>3498070</v>
      </c>
      <c r="E226" s="52">
        <v>0</v>
      </c>
      <c r="F226" s="52">
        <v>0</v>
      </c>
      <c r="G226" s="52">
        <v>0</v>
      </c>
      <c r="H226" s="52">
        <v>0</v>
      </c>
      <c r="I226" s="52">
        <v>0</v>
      </c>
      <c r="J226" s="52">
        <v>0</v>
      </c>
      <c r="K226" s="49">
        <v>0</v>
      </c>
      <c r="L226" s="47">
        <v>0</v>
      </c>
      <c r="M226" s="47">
        <v>670</v>
      </c>
      <c r="N226" s="47">
        <v>3298591.13</v>
      </c>
      <c r="O226" s="52">
        <v>0</v>
      </c>
      <c r="P226" s="52">
        <v>0</v>
      </c>
      <c r="Q226" s="47">
        <v>0</v>
      </c>
      <c r="R226" s="47">
        <v>0</v>
      </c>
      <c r="S226" s="47">
        <v>0</v>
      </c>
      <c r="T226" s="47">
        <v>0</v>
      </c>
      <c r="U226" s="47">
        <v>0</v>
      </c>
      <c r="V226" s="47">
        <v>0</v>
      </c>
      <c r="W226" s="47">
        <v>0</v>
      </c>
      <c r="X226" s="47">
        <v>0</v>
      </c>
      <c r="Y226" s="47">
        <v>0</v>
      </c>
      <c r="Z226" s="47">
        <v>0</v>
      </c>
      <c r="AA226" s="47">
        <v>0</v>
      </c>
      <c r="AB226" s="47">
        <v>0</v>
      </c>
      <c r="AC226" s="47">
        <v>49478.87</v>
      </c>
      <c r="AD226" s="47">
        <v>150000</v>
      </c>
      <c r="AE226" s="47">
        <v>0</v>
      </c>
      <c r="AF226" s="50">
        <v>2020</v>
      </c>
      <c r="AG226" s="50">
        <v>2020</v>
      </c>
      <c r="AH226" s="51">
        <v>2020</v>
      </c>
      <c r="AT226" s="30" t="e">
        <f>VLOOKUP(C226,AW:AX,2,FALSE)</f>
        <v>#N/A</v>
      </c>
    </row>
    <row r="227" spans="1:46" ht="61.5" x14ac:dyDescent="0.85">
      <c r="A227" s="30">
        <v>1</v>
      </c>
      <c r="B227" s="108">
        <f>SUBTOTAL(103,$A$22:A227)</f>
        <v>201</v>
      </c>
      <c r="C227" s="34" t="s">
        <v>688</v>
      </c>
      <c r="D227" s="47">
        <f t="shared" si="11"/>
        <v>2245030</v>
      </c>
      <c r="E227" s="52">
        <v>0</v>
      </c>
      <c r="F227" s="52">
        <v>0</v>
      </c>
      <c r="G227" s="52">
        <v>0</v>
      </c>
      <c r="H227" s="52">
        <v>0</v>
      </c>
      <c r="I227" s="52">
        <v>0</v>
      </c>
      <c r="J227" s="52">
        <v>0</v>
      </c>
      <c r="K227" s="49">
        <v>0</v>
      </c>
      <c r="L227" s="47">
        <v>0</v>
      </c>
      <c r="M227" s="47">
        <v>430</v>
      </c>
      <c r="N227" s="47">
        <v>2093625.62</v>
      </c>
      <c r="O227" s="52">
        <v>0</v>
      </c>
      <c r="P227" s="52">
        <v>0</v>
      </c>
      <c r="Q227" s="47">
        <v>0</v>
      </c>
      <c r="R227" s="47">
        <v>0</v>
      </c>
      <c r="S227" s="47">
        <v>0</v>
      </c>
      <c r="T227" s="47">
        <v>0</v>
      </c>
      <c r="U227" s="47">
        <v>0</v>
      </c>
      <c r="V227" s="47">
        <v>0</v>
      </c>
      <c r="W227" s="47">
        <v>0</v>
      </c>
      <c r="X227" s="47">
        <v>0</v>
      </c>
      <c r="Y227" s="47">
        <v>0</v>
      </c>
      <c r="Z227" s="47">
        <v>0</v>
      </c>
      <c r="AA227" s="47">
        <v>0</v>
      </c>
      <c r="AB227" s="47">
        <v>0</v>
      </c>
      <c r="AC227" s="47">
        <v>31404.38</v>
      </c>
      <c r="AD227" s="47">
        <v>120000</v>
      </c>
      <c r="AE227" s="47">
        <v>0</v>
      </c>
      <c r="AF227" s="50">
        <v>2020</v>
      </c>
      <c r="AG227" s="50">
        <v>2020</v>
      </c>
      <c r="AH227" s="51">
        <v>2020</v>
      </c>
      <c r="AT227" s="30" t="e">
        <f>VLOOKUP(C227,AW:AX,2,FALSE)</f>
        <v>#N/A</v>
      </c>
    </row>
    <row r="228" spans="1:46" ht="61.5" x14ac:dyDescent="0.85">
      <c r="A228" s="30">
        <v>1</v>
      </c>
      <c r="B228" s="108">
        <f>SUBTOTAL(103,$A$22:A228)</f>
        <v>202</v>
      </c>
      <c r="C228" s="34" t="s">
        <v>689</v>
      </c>
      <c r="D228" s="47">
        <f t="shared" si="11"/>
        <v>8993212</v>
      </c>
      <c r="E228" s="52">
        <v>0</v>
      </c>
      <c r="F228" s="52">
        <v>0</v>
      </c>
      <c r="G228" s="52">
        <v>0</v>
      </c>
      <c r="H228" s="52">
        <v>0</v>
      </c>
      <c r="I228" s="52">
        <v>0</v>
      </c>
      <c r="J228" s="52">
        <v>0</v>
      </c>
      <c r="K228" s="49">
        <v>4</v>
      </c>
      <c r="L228" s="47">
        <v>8873212</v>
      </c>
      <c r="M228" s="47">
        <v>0</v>
      </c>
      <c r="N228" s="47">
        <v>0</v>
      </c>
      <c r="O228" s="52">
        <v>0</v>
      </c>
      <c r="P228" s="52">
        <v>0</v>
      </c>
      <c r="Q228" s="47">
        <v>0</v>
      </c>
      <c r="R228" s="47">
        <v>0</v>
      </c>
      <c r="S228" s="47">
        <v>0</v>
      </c>
      <c r="T228" s="47">
        <v>0</v>
      </c>
      <c r="U228" s="47">
        <v>0</v>
      </c>
      <c r="V228" s="47">
        <v>0</v>
      </c>
      <c r="W228" s="47">
        <v>0</v>
      </c>
      <c r="X228" s="47">
        <v>0</v>
      </c>
      <c r="Y228" s="47">
        <v>0</v>
      </c>
      <c r="Z228" s="47">
        <v>0</v>
      </c>
      <c r="AA228" s="47">
        <v>0</v>
      </c>
      <c r="AB228" s="47">
        <v>0</v>
      </c>
      <c r="AC228" s="47">
        <v>0</v>
      </c>
      <c r="AD228" s="47">
        <v>120000</v>
      </c>
      <c r="AE228" s="47">
        <v>0</v>
      </c>
      <c r="AF228" s="50">
        <v>2020</v>
      </c>
      <c r="AG228" s="50">
        <v>2020</v>
      </c>
      <c r="AH228" s="51" t="s">
        <v>278</v>
      </c>
      <c r="AT228" s="30" t="e">
        <f>VLOOKUP(C228,AW:AX,2,FALSE)</f>
        <v>#N/A</v>
      </c>
    </row>
    <row r="229" spans="1:46" ht="61.5" x14ac:dyDescent="0.85">
      <c r="A229" s="30">
        <v>1</v>
      </c>
      <c r="B229" s="108">
        <f>SUBTOTAL(103,$A$22:A229)</f>
        <v>203</v>
      </c>
      <c r="C229" s="34" t="s">
        <v>691</v>
      </c>
      <c r="D229" s="47">
        <f t="shared" si="11"/>
        <v>1253040</v>
      </c>
      <c r="E229" s="52">
        <v>0</v>
      </c>
      <c r="F229" s="52">
        <v>0</v>
      </c>
      <c r="G229" s="52">
        <v>0</v>
      </c>
      <c r="H229" s="52">
        <v>0</v>
      </c>
      <c r="I229" s="52">
        <v>0</v>
      </c>
      <c r="J229" s="52">
        <v>0</v>
      </c>
      <c r="K229" s="49">
        <v>0</v>
      </c>
      <c r="L229" s="47">
        <v>0</v>
      </c>
      <c r="M229" s="47">
        <v>240</v>
      </c>
      <c r="N229" s="47">
        <v>1116295.57</v>
      </c>
      <c r="O229" s="52">
        <v>0</v>
      </c>
      <c r="P229" s="52">
        <v>0</v>
      </c>
      <c r="Q229" s="47">
        <v>0</v>
      </c>
      <c r="R229" s="47">
        <v>0</v>
      </c>
      <c r="S229" s="47">
        <v>0</v>
      </c>
      <c r="T229" s="47">
        <v>0</v>
      </c>
      <c r="U229" s="47">
        <v>0</v>
      </c>
      <c r="V229" s="47">
        <v>0</v>
      </c>
      <c r="W229" s="47">
        <v>0</v>
      </c>
      <c r="X229" s="47">
        <v>0</v>
      </c>
      <c r="Y229" s="47">
        <v>0</v>
      </c>
      <c r="Z229" s="47">
        <v>0</v>
      </c>
      <c r="AA229" s="47">
        <v>0</v>
      </c>
      <c r="AB229" s="47">
        <v>0</v>
      </c>
      <c r="AC229" s="47">
        <v>16744.43</v>
      </c>
      <c r="AD229" s="47">
        <v>120000</v>
      </c>
      <c r="AE229" s="47">
        <v>0</v>
      </c>
      <c r="AF229" s="50">
        <v>2020</v>
      </c>
      <c r="AG229" s="50">
        <v>2020</v>
      </c>
      <c r="AH229" s="51">
        <v>2020</v>
      </c>
      <c r="AT229" s="30" t="e">
        <f>VLOOKUP(C229,AW:AX,2,FALSE)</f>
        <v>#N/A</v>
      </c>
    </row>
    <row r="230" spans="1:46" ht="61.5" x14ac:dyDescent="0.85">
      <c r="A230" s="30">
        <v>1</v>
      </c>
      <c r="B230" s="108">
        <f>SUBTOTAL(103,$A$22:A230)</f>
        <v>204</v>
      </c>
      <c r="C230" s="34" t="s">
        <v>695</v>
      </c>
      <c r="D230" s="47">
        <f t="shared" si="11"/>
        <v>2700837.6</v>
      </c>
      <c r="E230" s="52">
        <v>0</v>
      </c>
      <c r="F230" s="52">
        <v>0</v>
      </c>
      <c r="G230" s="52">
        <v>0</v>
      </c>
      <c r="H230" s="52">
        <v>0</v>
      </c>
      <c r="I230" s="52">
        <v>0</v>
      </c>
      <c r="J230" s="52">
        <v>0</v>
      </c>
      <c r="K230" s="49">
        <v>0</v>
      </c>
      <c r="L230" s="47">
        <v>0</v>
      </c>
      <c r="M230" s="47">
        <v>540.6</v>
      </c>
      <c r="N230" s="47">
        <v>2513140.4900000002</v>
      </c>
      <c r="O230" s="52">
        <v>0</v>
      </c>
      <c r="P230" s="52">
        <v>0</v>
      </c>
      <c r="Q230" s="47">
        <v>0</v>
      </c>
      <c r="R230" s="47">
        <v>0</v>
      </c>
      <c r="S230" s="47">
        <v>0</v>
      </c>
      <c r="T230" s="47">
        <v>0</v>
      </c>
      <c r="U230" s="47">
        <v>0</v>
      </c>
      <c r="V230" s="47">
        <v>0</v>
      </c>
      <c r="W230" s="47">
        <v>0</v>
      </c>
      <c r="X230" s="47">
        <v>0</v>
      </c>
      <c r="Y230" s="47">
        <v>0</v>
      </c>
      <c r="Z230" s="47">
        <v>0</v>
      </c>
      <c r="AA230" s="47">
        <v>0</v>
      </c>
      <c r="AB230" s="47">
        <v>0</v>
      </c>
      <c r="AC230" s="47">
        <v>37697.11</v>
      </c>
      <c r="AD230" s="47">
        <v>150000</v>
      </c>
      <c r="AE230" s="47">
        <v>0</v>
      </c>
      <c r="AF230" s="50">
        <v>2020</v>
      </c>
      <c r="AG230" s="50">
        <v>2020</v>
      </c>
      <c r="AH230" s="51">
        <v>2020</v>
      </c>
      <c r="AT230" s="30" t="e">
        <f>VLOOKUP(C230,AW:AX,2,FALSE)</f>
        <v>#N/A</v>
      </c>
    </row>
    <row r="231" spans="1:46" ht="61.5" x14ac:dyDescent="0.85">
      <c r="B231" s="34" t="s">
        <v>884</v>
      </c>
      <c r="C231" s="34"/>
      <c r="D231" s="47">
        <f>SUM(D232:D233)</f>
        <v>12598962.76</v>
      </c>
      <c r="E231" s="47">
        <f t="shared" ref="E231:AE231" si="12">SUM(E232:E233)</f>
        <v>0</v>
      </c>
      <c r="F231" s="47">
        <f t="shared" si="12"/>
        <v>0</v>
      </c>
      <c r="G231" s="47">
        <f t="shared" si="12"/>
        <v>0</v>
      </c>
      <c r="H231" s="47">
        <f t="shared" si="12"/>
        <v>0</v>
      </c>
      <c r="I231" s="47">
        <f t="shared" si="12"/>
        <v>0</v>
      </c>
      <c r="J231" s="47">
        <f t="shared" si="12"/>
        <v>0</v>
      </c>
      <c r="K231" s="49">
        <f t="shared" si="12"/>
        <v>0</v>
      </c>
      <c r="L231" s="47">
        <f t="shared" si="12"/>
        <v>0</v>
      </c>
      <c r="M231" s="47">
        <f t="shared" si="12"/>
        <v>2521.81</v>
      </c>
      <c r="N231" s="47">
        <f t="shared" si="12"/>
        <v>12058091.390000001</v>
      </c>
      <c r="O231" s="47">
        <f t="shared" si="12"/>
        <v>0</v>
      </c>
      <c r="P231" s="47">
        <f t="shared" si="12"/>
        <v>0</v>
      </c>
      <c r="Q231" s="47">
        <f t="shared" si="12"/>
        <v>0</v>
      </c>
      <c r="R231" s="47">
        <f t="shared" si="12"/>
        <v>0</v>
      </c>
      <c r="S231" s="47">
        <f t="shared" si="12"/>
        <v>0</v>
      </c>
      <c r="T231" s="47">
        <f t="shared" si="12"/>
        <v>0</v>
      </c>
      <c r="U231" s="47">
        <f t="shared" si="12"/>
        <v>0</v>
      </c>
      <c r="V231" s="47">
        <f t="shared" si="12"/>
        <v>0</v>
      </c>
      <c r="W231" s="47">
        <f t="shared" si="12"/>
        <v>0</v>
      </c>
      <c r="X231" s="47">
        <f t="shared" si="12"/>
        <v>0</v>
      </c>
      <c r="Y231" s="47">
        <f t="shared" si="12"/>
        <v>0</v>
      </c>
      <c r="Z231" s="47">
        <f t="shared" si="12"/>
        <v>0</v>
      </c>
      <c r="AA231" s="47">
        <f t="shared" si="12"/>
        <v>0</v>
      </c>
      <c r="AB231" s="47">
        <f t="shared" si="12"/>
        <v>0</v>
      </c>
      <c r="AC231" s="47">
        <f t="shared" si="12"/>
        <v>180871.37</v>
      </c>
      <c r="AD231" s="47">
        <f t="shared" si="12"/>
        <v>360000</v>
      </c>
      <c r="AE231" s="47">
        <f t="shared" si="12"/>
        <v>0</v>
      </c>
      <c r="AF231" s="121" t="s">
        <v>817</v>
      </c>
      <c r="AG231" s="121" t="s">
        <v>817</v>
      </c>
      <c r="AH231" s="122" t="s">
        <v>817</v>
      </c>
      <c r="AT231" s="30">
        <f>VLOOKUP(C231,AW:AX,2,FALSE)</f>
        <v>0</v>
      </c>
    </row>
    <row r="232" spans="1:46" ht="61.5" x14ac:dyDescent="0.85">
      <c r="A232" s="30">
        <v>1</v>
      </c>
      <c r="B232" s="108">
        <f>SUBTOTAL(103,$A$22:A232)</f>
        <v>205</v>
      </c>
      <c r="C232" s="34" t="s">
        <v>696</v>
      </c>
      <c r="D232" s="47">
        <f t="shared" ref="D232:D233" si="13">E232+F232+G232+H232+I232+J232+L232+N232+P232+R232+T232+U232+V232+W232+X232+Y232+Z232+AA232+AB232+AC232+AD232+AE232</f>
        <v>6990952.7599999998</v>
      </c>
      <c r="E232" s="52">
        <v>0</v>
      </c>
      <c r="F232" s="52">
        <v>0</v>
      </c>
      <c r="G232" s="52">
        <v>0</v>
      </c>
      <c r="H232" s="52">
        <v>0</v>
      </c>
      <c r="I232" s="52">
        <v>0</v>
      </c>
      <c r="J232" s="52">
        <v>0</v>
      </c>
      <c r="K232" s="49">
        <v>0</v>
      </c>
      <c r="L232" s="47">
        <v>0</v>
      </c>
      <c r="M232" s="47">
        <v>1399.31</v>
      </c>
      <c r="N232" s="47">
        <v>6710298.29</v>
      </c>
      <c r="O232" s="52">
        <v>0</v>
      </c>
      <c r="P232" s="52">
        <v>0</v>
      </c>
      <c r="Q232" s="47">
        <v>0</v>
      </c>
      <c r="R232" s="47">
        <v>0</v>
      </c>
      <c r="S232" s="47">
        <v>0</v>
      </c>
      <c r="T232" s="47">
        <v>0</v>
      </c>
      <c r="U232" s="47">
        <v>0</v>
      </c>
      <c r="V232" s="47">
        <v>0</v>
      </c>
      <c r="W232" s="47">
        <v>0</v>
      </c>
      <c r="X232" s="47">
        <v>0</v>
      </c>
      <c r="Y232" s="47">
        <v>0</v>
      </c>
      <c r="Z232" s="47">
        <v>0</v>
      </c>
      <c r="AA232" s="47">
        <v>0</v>
      </c>
      <c r="AB232" s="47">
        <v>0</v>
      </c>
      <c r="AC232" s="47">
        <v>100654.47</v>
      </c>
      <c r="AD232" s="47">
        <v>180000</v>
      </c>
      <c r="AE232" s="47">
        <v>0</v>
      </c>
      <c r="AF232" s="50">
        <v>2020</v>
      </c>
      <c r="AG232" s="50">
        <v>2020</v>
      </c>
      <c r="AH232" s="51">
        <v>2020</v>
      </c>
      <c r="AT232" s="30" t="e">
        <f>VLOOKUP(C232,AW:AX,2,FALSE)</f>
        <v>#N/A</v>
      </c>
    </row>
    <row r="233" spans="1:46" ht="61.5" x14ac:dyDescent="0.85">
      <c r="A233" s="30">
        <v>1</v>
      </c>
      <c r="B233" s="108">
        <f>SUBTOTAL(103,$A$22:A233)</f>
        <v>206</v>
      </c>
      <c r="C233" s="34" t="s">
        <v>702</v>
      </c>
      <c r="D233" s="47">
        <f t="shared" si="13"/>
        <v>5608010</v>
      </c>
      <c r="E233" s="52">
        <v>0</v>
      </c>
      <c r="F233" s="52">
        <v>0</v>
      </c>
      <c r="G233" s="52">
        <v>0</v>
      </c>
      <c r="H233" s="52">
        <v>0</v>
      </c>
      <c r="I233" s="52">
        <v>0</v>
      </c>
      <c r="J233" s="52">
        <v>0</v>
      </c>
      <c r="K233" s="49">
        <v>0</v>
      </c>
      <c r="L233" s="47">
        <v>0</v>
      </c>
      <c r="M233" s="47">
        <v>1122.5</v>
      </c>
      <c r="N233" s="47">
        <v>5347793.0999999996</v>
      </c>
      <c r="O233" s="52">
        <v>0</v>
      </c>
      <c r="P233" s="52">
        <v>0</v>
      </c>
      <c r="Q233" s="47">
        <v>0</v>
      </c>
      <c r="R233" s="47">
        <v>0</v>
      </c>
      <c r="S233" s="47">
        <v>0</v>
      </c>
      <c r="T233" s="47">
        <v>0</v>
      </c>
      <c r="U233" s="47">
        <v>0</v>
      </c>
      <c r="V233" s="47">
        <v>0</v>
      </c>
      <c r="W233" s="47">
        <v>0</v>
      </c>
      <c r="X233" s="47">
        <v>0</v>
      </c>
      <c r="Y233" s="47">
        <v>0</v>
      </c>
      <c r="Z233" s="47">
        <v>0</v>
      </c>
      <c r="AA233" s="47">
        <v>0</v>
      </c>
      <c r="AB233" s="47">
        <v>0</v>
      </c>
      <c r="AC233" s="47">
        <v>80216.899999999994</v>
      </c>
      <c r="AD233" s="47">
        <v>180000</v>
      </c>
      <c r="AE233" s="47">
        <v>0</v>
      </c>
      <c r="AF233" s="50">
        <v>2020</v>
      </c>
      <c r="AG233" s="50">
        <v>2020</v>
      </c>
      <c r="AH233" s="51">
        <v>2020</v>
      </c>
      <c r="AT233" s="30" t="e">
        <f>VLOOKUP(C233,AW:AX,2,FALSE)</f>
        <v>#N/A</v>
      </c>
    </row>
    <row r="234" spans="1:46" ht="61.5" x14ac:dyDescent="0.85">
      <c r="B234" s="34" t="s">
        <v>885</v>
      </c>
      <c r="C234" s="34"/>
      <c r="D234" s="47">
        <f>SUM(D235:D237)</f>
        <v>13339104.9</v>
      </c>
      <c r="E234" s="47">
        <f t="shared" ref="E234:AE234" si="14">SUM(E235:E237)</f>
        <v>0</v>
      </c>
      <c r="F234" s="47">
        <f t="shared" si="14"/>
        <v>0</v>
      </c>
      <c r="G234" s="47">
        <f t="shared" si="14"/>
        <v>0</v>
      </c>
      <c r="H234" s="47">
        <f t="shared" si="14"/>
        <v>0</v>
      </c>
      <c r="I234" s="47">
        <f t="shared" si="14"/>
        <v>0</v>
      </c>
      <c r="J234" s="47">
        <f t="shared" si="14"/>
        <v>0</v>
      </c>
      <c r="K234" s="49">
        <f t="shared" si="14"/>
        <v>0</v>
      </c>
      <c r="L234" s="47">
        <f t="shared" si="14"/>
        <v>0</v>
      </c>
      <c r="M234" s="47">
        <f t="shared" si="14"/>
        <v>2249.0500000000002</v>
      </c>
      <c r="N234" s="47">
        <f t="shared" si="14"/>
        <v>11172492.48</v>
      </c>
      <c r="O234" s="47">
        <f t="shared" si="14"/>
        <v>0</v>
      </c>
      <c r="P234" s="47">
        <f t="shared" si="14"/>
        <v>0</v>
      </c>
      <c r="Q234" s="47">
        <f t="shared" si="14"/>
        <v>470.68</v>
      </c>
      <c r="R234" s="47">
        <f t="shared" si="14"/>
        <v>1526133.04</v>
      </c>
      <c r="S234" s="47">
        <f t="shared" si="14"/>
        <v>0</v>
      </c>
      <c r="T234" s="47">
        <f t="shared" si="14"/>
        <v>0</v>
      </c>
      <c r="U234" s="47">
        <f t="shared" si="14"/>
        <v>0</v>
      </c>
      <c r="V234" s="47">
        <f t="shared" si="14"/>
        <v>0</v>
      </c>
      <c r="W234" s="47">
        <f t="shared" si="14"/>
        <v>0</v>
      </c>
      <c r="X234" s="47">
        <f t="shared" si="14"/>
        <v>0</v>
      </c>
      <c r="Y234" s="47">
        <f t="shared" si="14"/>
        <v>0</v>
      </c>
      <c r="Z234" s="47">
        <f t="shared" si="14"/>
        <v>0</v>
      </c>
      <c r="AA234" s="47">
        <f t="shared" si="14"/>
        <v>0</v>
      </c>
      <c r="AB234" s="47">
        <f t="shared" si="14"/>
        <v>0</v>
      </c>
      <c r="AC234" s="47">
        <f t="shared" si="14"/>
        <v>190479.38</v>
      </c>
      <c r="AD234" s="47">
        <f t="shared" si="14"/>
        <v>450000</v>
      </c>
      <c r="AE234" s="47">
        <f t="shared" si="14"/>
        <v>0</v>
      </c>
      <c r="AF234" s="121" t="s">
        <v>817</v>
      </c>
      <c r="AG234" s="121" t="s">
        <v>817</v>
      </c>
      <c r="AH234" s="122" t="s">
        <v>817</v>
      </c>
      <c r="AT234" s="30">
        <f>VLOOKUP(C234,AW:AX,2,FALSE)</f>
        <v>0</v>
      </c>
    </row>
    <row r="235" spans="1:46" ht="61.5" x14ac:dyDescent="0.85">
      <c r="A235" s="30">
        <v>1</v>
      </c>
      <c r="B235" s="108">
        <f>SUBTOTAL(103,$A$22:A235)</f>
        <v>207</v>
      </c>
      <c r="C235" s="34" t="s">
        <v>710</v>
      </c>
      <c r="D235" s="47">
        <f t="shared" ref="D235:D237" si="15">E235+F235+G235+H235+I235+J235+L235+N235+P235+R235+T235+U235+V235+W235+X235+Y235+Z235+AA235+AB235+AC235+AD235+AE235</f>
        <v>3549468.85</v>
      </c>
      <c r="E235" s="52">
        <v>0</v>
      </c>
      <c r="F235" s="52">
        <v>0</v>
      </c>
      <c r="G235" s="52">
        <v>0</v>
      </c>
      <c r="H235" s="52">
        <v>0</v>
      </c>
      <c r="I235" s="52">
        <v>0</v>
      </c>
      <c r="J235" s="52">
        <v>0</v>
      </c>
      <c r="K235" s="49">
        <v>0</v>
      </c>
      <c r="L235" s="47">
        <v>0</v>
      </c>
      <c r="M235" s="47">
        <v>374</v>
      </c>
      <c r="N235" s="47">
        <v>1852654</v>
      </c>
      <c r="O235" s="53">
        <v>0</v>
      </c>
      <c r="P235" s="53">
        <v>0</v>
      </c>
      <c r="Q235" s="47">
        <v>470.68</v>
      </c>
      <c r="R235" s="47">
        <v>1526133.04</v>
      </c>
      <c r="S235" s="47">
        <v>0</v>
      </c>
      <c r="T235" s="47">
        <v>0</v>
      </c>
      <c r="U235" s="47">
        <v>0</v>
      </c>
      <c r="V235" s="47">
        <v>0</v>
      </c>
      <c r="W235" s="47">
        <v>0</v>
      </c>
      <c r="X235" s="47">
        <v>0</v>
      </c>
      <c r="Y235" s="47">
        <v>0</v>
      </c>
      <c r="Z235" s="47">
        <v>0</v>
      </c>
      <c r="AA235" s="47">
        <v>0</v>
      </c>
      <c r="AB235" s="47">
        <v>0</v>
      </c>
      <c r="AC235" s="47">
        <v>50681.81</v>
      </c>
      <c r="AD235" s="47">
        <v>120000</v>
      </c>
      <c r="AE235" s="47">
        <v>0</v>
      </c>
      <c r="AF235" s="50">
        <v>2020</v>
      </c>
      <c r="AG235" s="50">
        <v>2020</v>
      </c>
      <c r="AH235" s="51">
        <v>2020</v>
      </c>
      <c r="AT235" s="30" t="e">
        <f>VLOOKUP(C235,AW:AX,2,FALSE)</f>
        <v>#N/A</v>
      </c>
    </row>
    <row r="236" spans="1:46" ht="61.5" x14ac:dyDescent="0.85">
      <c r="A236" s="30">
        <v>1</v>
      </c>
      <c r="B236" s="108">
        <f>SUBTOTAL(103,$A$22:A236)</f>
        <v>208</v>
      </c>
      <c r="C236" s="34" t="s">
        <v>704</v>
      </c>
      <c r="D236" s="47">
        <f t="shared" si="15"/>
        <v>3778176.65</v>
      </c>
      <c r="E236" s="52">
        <v>0</v>
      </c>
      <c r="F236" s="52">
        <v>0</v>
      </c>
      <c r="G236" s="52">
        <v>0</v>
      </c>
      <c r="H236" s="52">
        <v>0</v>
      </c>
      <c r="I236" s="52">
        <v>0</v>
      </c>
      <c r="J236" s="52">
        <v>0</v>
      </c>
      <c r="K236" s="49">
        <v>0</v>
      </c>
      <c r="L236" s="47">
        <v>0</v>
      </c>
      <c r="M236" s="47">
        <v>723.65</v>
      </c>
      <c r="N236" s="47">
        <v>3574558.28</v>
      </c>
      <c r="O236" s="52">
        <v>0</v>
      </c>
      <c r="P236" s="52">
        <v>0</v>
      </c>
      <c r="Q236" s="47">
        <v>0</v>
      </c>
      <c r="R236" s="47">
        <v>0</v>
      </c>
      <c r="S236" s="47">
        <v>0</v>
      </c>
      <c r="T236" s="47">
        <v>0</v>
      </c>
      <c r="U236" s="47">
        <v>0</v>
      </c>
      <c r="V236" s="47">
        <v>0</v>
      </c>
      <c r="W236" s="47">
        <v>0</v>
      </c>
      <c r="X236" s="47">
        <v>0</v>
      </c>
      <c r="Y236" s="47">
        <v>0</v>
      </c>
      <c r="Z236" s="47">
        <v>0</v>
      </c>
      <c r="AA236" s="47">
        <v>0</v>
      </c>
      <c r="AB236" s="47">
        <v>0</v>
      </c>
      <c r="AC236" s="47">
        <v>53618.37</v>
      </c>
      <c r="AD236" s="47">
        <v>150000</v>
      </c>
      <c r="AE236" s="47">
        <v>0</v>
      </c>
      <c r="AF236" s="50">
        <v>2020</v>
      </c>
      <c r="AG236" s="50">
        <v>2020</v>
      </c>
      <c r="AH236" s="51">
        <v>2020</v>
      </c>
      <c r="AT236" s="30" t="e">
        <f>VLOOKUP(C236,AW:AX,2,FALSE)</f>
        <v>#N/A</v>
      </c>
    </row>
    <row r="237" spans="1:46" ht="61.5" x14ac:dyDescent="0.85">
      <c r="A237" s="30">
        <v>1</v>
      </c>
      <c r="B237" s="108">
        <f>SUBTOTAL(103,$A$22:A237)</f>
        <v>209</v>
      </c>
      <c r="C237" s="34" t="s">
        <v>709</v>
      </c>
      <c r="D237" s="47">
        <f t="shared" si="15"/>
        <v>6011459.4000000004</v>
      </c>
      <c r="E237" s="52">
        <v>0</v>
      </c>
      <c r="F237" s="52">
        <v>0</v>
      </c>
      <c r="G237" s="52">
        <v>0</v>
      </c>
      <c r="H237" s="52">
        <v>0</v>
      </c>
      <c r="I237" s="52">
        <v>0</v>
      </c>
      <c r="J237" s="52">
        <v>0</v>
      </c>
      <c r="K237" s="49">
        <v>0</v>
      </c>
      <c r="L237" s="47">
        <v>0</v>
      </c>
      <c r="M237" s="47">
        <v>1151.4000000000001</v>
      </c>
      <c r="N237" s="47">
        <v>5745280.2000000002</v>
      </c>
      <c r="O237" s="52">
        <v>0</v>
      </c>
      <c r="P237" s="52">
        <v>0</v>
      </c>
      <c r="Q237" s="47">
        <v>0</v>
      </c>
      <c r="R237" s="47">
        <v>0</v>
      </c>
      <c r="S237" s="47">
        <v>0</v>
      </c>
      <c r="T237" s="47">
        <v>0</v>
      </c>
      <c r="U237" s="47">
        <v>0</v>
      </c>
      <c r="V237" s="47">
        <v>0</v>
      </c>
      <c r="W237" s="47">
        <v>0</v>
      </c>
      <c r="X237" s="47">
        <v>0</v>
      </c>
      <c r="Y237" s="47">
        <v>0</v>
      </c>
      <c r="Z237" s="47">
        <v>0</v>
      </c>
      <c r="AA237" s="47">
        <v>0</v>
      </c>
      <c r="AB237" s="47">
        <v>0</v>
      </c>
      <c r="AC237" s="47">
        <v>86179.199999999997</v>
      </c>
      <c r="AD237" s="47">
        <v>180000</v>
      </c>
      <c r="AE237" s="47">
        <v>0</v>
      </c>
      <c r="AF237" s="50">
        <v>2020</v>
      </c>
      <c r="AG237" s="50">
        <v>2020</v>
      </c>
      <c r="AH237" s="51">
        <v>2020</v>
      </c>
      <c r="AT237" s="30" t="e">
        <f>VLOOKUP(C237,AW:AX,2,FALSE)</f>
        <v>#N/A</v>
      </c>
    </row>
    <row r="238" spans="1:46" ht="61.5" x14ac:dyDescent="0.85">
      <c r="B238" s="34" t="s">
        <v>886</v>
      </c>
      <c r="C238" s="34"/>
      <c r="D238" s="47">
        <f>SUM(D239:D240)</f>
        <v>7807589.5700000003</v>
      </c>
      <c r="E238" s="47">
        <f t="shared" ref="E238:AE238" si="16">SUM(E239:E240)</f>
        <v>0</v>
      </c>
      <c r="F238" s="47">
        <f t="shared" si="16"/>
        <v>0</v>
      </c>
      <c r="G238" s="47">
        <f t="shared" si="16"/>
        <v>1433538.49</v>
      </c>
      <c r="H238" s="47">
        <f t="shared" si="16"/>
        <v>0</v>
      </c>
      <c r="I238" s="47">
        <f t="shared" si="16"/>
        <v>0</v>
      </c>
      <c r="J238" s="47">
        <f t="shared" si="16"/>
        <v>0</v>
      </c>
      <c r="K238" s="49">
        <f t="shared" si="16"/>
        <v>0</v>
      </c>
      <c r="L238" s="47">
        <f t="shared" si="16"/>
        <v>0</v>
      </c>
      <c r="M238" s="47">
        <f t="shared" si="16"/>
        <v>1188</v>
      </c>
      <c r="N238" s="47">
        <f t="shared" si="16"/>
        <v>5933544.8300000001</v>
      </c>
      <c r="O238" s="47">
        <f t="shared" si="16"/>
        <v>0</v>
      </c>
      <c r="P238" s="47">
        <f t="shared" si="16"/>
        <v>0</v>
      </c>
      <c r="Q238" s="47">
        <f t="shared" si="16"/>
        <v>0</v>
      </c>
      <c r="R238" s="47">
        <f t="shared" si="16"/>
        <v>0</v>
      </c>
      <c r="S238" s="47">
        <f t="shared" si="16"/>
        <v>0</v>
      </c>
      <c r="T238" s="47">
        <f t="shared" si="16"/>
        <v>0</v>
      </c>
      <c r="U238" s="47">
        <f t="shared" si="16"/>
        <v>0</v>
      </c>
      <c r="V238" s="47">
        <f t="shared" si="16"/>
        <v>0</v>
      </c>
      <c r="W238" s="47">
        <f t="shared" si="16"/>
        <v>0</v>
      </c>
      <c r="X238" s="47">
        <f t="shared" si="16"/>
        <v>0</v>
      </c>
      <c r="Y238" s="47">
        <f t="shared" si="16"/>
        <v>0</v>
      </c>
      <c r="Z238" s="47">
        <f t="shared" si="16"/>
        <v>0</v>
      </c>
      <c r="AA238" s="47">
        <f t="shared" si="16"/>
        <v>0</v>
      </c>
      <c r="AB238" s="47">
        <f t="shared" si="16"/>
        <v>0</v>
      </c>
      <c r="AC238" s="47">
        <f t="shared" si="16"/>
        <v>110506.25</v>
      </c>
      <c r="AD238" s="47">
        <f t="shared" si="16"/>
        <v>330000</v>
      </c>
      <c r="AE238" s="47">
        <f t="shared" si="16"/>
        <v>0</v>
      </c>
      <c r="AF238" s="121" t="s">
        <v>817</v>
      </c>
      <c r="AG238" s="121" t="s">
        <v>817</v>
      </c>
      <c r="AH238" s="122" t="s">
        <v>817</v>
      </c>
      <c r="AT238" s="30">
        <f>VLOOKUP(C238,AW:AX,2,FALSE)</f>
        <v>0</v>
      </c>
    </row>
    <row r="239" spans="1:46" ht="61.5" x14ac:dyDescent="0.85">
      <c r="A239" s="30">
        <v>1</v>
      </c>
      <c r="B239" s="108">
        <f>SUBTOTAL(103,$A$22:A239)</f>
        <v>210</v>
      </c>
      <c r="C239" s="34" t="s">
        <v>714</v>
      </c>
      <c r="D239" s="47">
        <f t="shared" ref="D239:D240" si="17">E239+F239+G239+H239+I239+J239+L239+N239+P239+R239+T239+U239+V239+W239+X239+Y239+Z239+AA239+AB239+AC239+AD239+AE239</f>
        <v>6202548</v>
      </c>
      <c r="E239" s="52">
        <v>0</v>
      </c>
      <c r="F239" s="52">
        <v>0</v>
      </c>
      <c r="G239" s="52">
        <v>0</v>
      </c>
      <c r="H239" s="52">
        <v>0</v>
      </c>
      <c r="I239" s="52">
        <v>0</v>
      </c>
      <c r="J239" s="52">
        <v>0</v>
      </c>
      <c r="K239" s="49">
        <v>0</v>
      </c>
      <c r="L239" s="47">
        <v>0</v>
      </c>
      <c r="M239" s="47">
        <v>1188</v>
      </c>
      <c r="N239" s="47">
        <v>5933544.8300000001</v>
      </c>
      <c r="O239" s="52">
        <v>0</v>
      </c>
      <c r="P239" s="52">
        <v>0</v>
      </c>
      <c r="Q239" s="47">
        <v>0</v>
      </c>
      <c r="R239" s="47">
        <v>0</v>
      </c>
      <c r="S239" s="47">
        <v>0</v>
      </c>
      <c r="T239" s="47">
        <v>0</v>
      </c>
      <c r="U239" s="47">
        <v>0</v>
      </c>
      <c r="V239" s="47">
        <v>0</v>
      </c>
      <c r="W239" s="47">
        <v>0</v>
      </c>
      <c r="X239" s="47">
        <v>0</v>
      </c>
      <c r="Y239" s="47">
        <v>0</v>
      </c>
      <c r="Z239" s="47">
        <v>0</v>
      </c>
      <c r="AA239" s="47">
        <v>0</v>
      </c>
      <c r="AB239" s="47">
        <v>0</v>
      </c>
      <c r="AC239" s="47">
        <v>89003.17</v>
      </c>
      <c r="AD239" s="47">
        <v>180000</v>
      </c>
      <c r="AE239" s="47">
        <v>0</v>
      </c>
      <c r="AF239" s="50">
        <v>2020</v>
      </c>
      <c r="AG239" s="50">
        <v>2020</v>
      </c>
      <c r="AH239" s="51">
        <v>2020</v>
      </c>
      <c r="AT239" s="30" t="e">
        <f>VLOOKUP(C239,AW:AX,2,FALSE)</f>
        <v>#N/A</v>
      </c>
    </row>
    <row r="240" spans="1:46" ht="61.5" x14ac:dyDescent="0.85">
      <c r="A240" s="30">
        <v>1</v>
      </c>
      <c r="B240" s="108">
        <f>SUBTOTAL(103,$A$22:A240)</f>
        <v>211</v>
      </c>
      <c r="C240" s="34" t="s">
        <v>711</v>
      </c>
      <c r="D240" s="47">
        <f t="shared" si="17"/>
        <v>1605041.57</v>
      </c>
      <c r="E240" s="54">
        <v>0</v>
      </c>
      <c r="F240" s="54">
        <v>0</v>
      </c>
      <c r="G240" s="47">
        <v>1433538.49</v>
      </c>
      <c r="H240" s="54">
        <v>0</v>
      </c>
      <c r="I240" s="54">
        <v>0</v>
      </c>
      <c r="J240" s="54">
        <v>0</v>
      </c>
      <c r="K240" s="49">
        <v>0</v>
      </c>
      <c r="L240" s="47">
        <v>0</v>
      </c>
      <c r="M240" s="47">
        <v>0</v>
      </c>
      <c r="N240" s="47">
        <v>0</v>
      </c>
      <c r="O240" s="54">
        <v>0</v>
      </c>
      <c r="P240" s="54">
        <v>0</v>
      </c>
      <c r="Q240" s="47">
        <v>0</v>
      </c>
      <c r="R240" s="47">
        <v>0</v>
      </c>
      <c r="S240" s="47">
        <v>0</v>
      </c>
      <c r="T240" s="47">
        <v>0</v>
      </c>
      <c r="U240" s="47">
        <v>0</v>
      </c>
      <c r="V240" s="47">
        <v>0</v>
      </c>
      <c r="W240" s="47">
        <v>0</v>
      </c>
      <c r="X240" s="47">
        <v>0</v>
      </c>
      <c r="Y240" s="47">
        <v>0</v>
      </c>
      <c r="Z240" s="47">
        <v>0</v>
      </c>
      <c r="AA240" s="47">
        <v>0</v>
      </c>
      <c r="AB240" s="47">
        <v>0</v>
      </c>
      <c r="AC240" s="47">
        <v>21503.08</v>
      </c>
      <c r="AD240" s="47">
        <v>150000</v>
      </c>
      <c r="AE240" s="47">
        <v>0</v>
      </c>
      <c r="AF240" s="50">
        <v>2020</v>
      </c>
      <c r="AG240" s="50">
        <v>2020</v>
      </c>
      <c r="AH240" s="51">
        <v>2020</v>
      </c>
      <c r="AT240" s="30" t="e">
        <f>VLOOKUP(C240,AW:AX,2,FALSE)</f>
        <v>#N/A</v>
      </c>
    </row>
    <row r="241" spans="1:46" ht="61.5" x14ac:dyDescent="0.85">
      <c r="B241" s="34" t="s">
        <v>887</v>
      </c>
      <c r="C241" s="128"/>
      <c r="D241" s="47">
        <f>SUM(D242:D243)</f>
        <v>4136394.7399999998</v>
      </c>
      <c r="E241" s="47">
        <f t="shared" ref="E241:AE241" si="18">SUM(E242:E243)</f>
        <v>0</v>
      </c>
      <c r="F241" s="47">
        <f t="shared" si="18"/>
        <v>0</v>
      </c>
      <c r="G241" s="47">
        <f t="shared" si="18"/>
        <v>0</v>
      </c>
      <c r="H241" s="47">
        <f t="shared" si="18"/>
        <v>0</v>
      </c>
      <c r="I241" s="47">
        <f t="shared" si="18"/>
        <v>0</v>
      </c>
      <c r="J241" s="47">
        <f t="shared" si="18"/>
        <v>0</v>
      </c>
      <c r="K241" s="49">
        <f t="shared" si="18"/>
        <v>0</v>
      </c>
      <c r="L241" s="47">
        <f t="shared" si="18"/>
        <v>0</v>
      </c>
      <c r="M241" s="47">
        <f t="shared" si="18"/>
        <v>1034</v>
      </c>
      <c r="N241" s="47">
        <f t="shared" si="18"/>
        <v>3809255.9</v>
      </c>
      <c r="O241" s="47">
        <f t="shared" si="18"/>
        <v>0</v>
      </c>
      <c r="P241" s="47">
        <f t="shared" si="18"/>
        <v>0</v>
      </c>
      <c r="Q241" s="47">
        <f t="shared" si="18"/>
        <v>0</v>
      </c>
      <c r="R241" s="47">
        <f t="shared" si="18"/>
        <v>0</v>
      </c>
      <c r="S241" s="47">
        <f t="shared" si="18"/>
        <v>0</v>
      </c>
      <c r="T241" s="47">
        <f t="shared" si="18"/>
        <v>0</v>
      </c>
      <c r="U241" s="47">
        <f t="shared" si="18"/>
        <v>0</v>
      </c>
      <c r="V241" s="47">
        <f t="shared" si="18"/>
        <v>0</v>
      </c>
      <c r="W241" s="47">
        <f t="shared" si="18"/>
        <v>0</v>
      </c>
      <c r="X241" s="47">
        <f t="shared" si="18"/>
        <v>0</v>
      </c>
      <c r="Y241" s="47">
        <f t="shared" si="18"/>
        <v>0</v>
      </c>
      <c r="Z241" s="47">
        <f t="shared" si="18"/>
        <v>0</v>
      </c>
      <c r="AA241" s="47">
        <f t="shared" si="18"/>
        <v>0</v>
      </c>
      <c r="AB241" s="47">
        <f t="shared" si="18"/>
        <v>0</v>
      </c>
      <c r="AC241" s="47">
        <f t="shared" si="18"/>
        <v>57138.84</v>
      </c>
      <c r="AD241" s="47">
        <f t="shared" si="18"/>
        <v>270000</v>
      </c>
      <c r="AE241" s="47">
        <f t="shared" si="18"/>
        <v>0</v>
      </c>
      <c r="AF241" s="121" t="s">
        <v>817</v>
      </c>
      <c r="AG241" s="121" t="s">
        <v>817</v>
      </c>
      <c r="AH241" s="122" t="s">
        <v>817</v>
      </c>
      <c r="AT241" s="30">
        <f>VLOOKUP(C241,AW:AX,2,FALSE)</f>
        <v>0</v>
      </c>
    </row>
    <row r="242" spans="1:46" ht="61.5" x14ac:dyDescent="0.85">
      <c r="A242" s="30">
        <v>1</v>
      </c>
      <c r="B242" s="108">
        <f>SUBTOTAL(103,$A$22:A242)</f>
        <v>212</v>
      </c>
      <c r="C242" s="34" t="s">
        <v>739</v>
      </c>
      <c r="D242" s="47">
        <f t="shared" ref="D242:D243" si="19">E242+F242+G242+H242+I242+J242+L242+N242+P242+R242+T242+U242+V242+W242+X242+Y242+Z242+AA242+AB242+AC242+AD242+AE242</f>
        <v>3541184.4699999997</v>
      </c>
      <c r="E242" s="54">
        <v>0</v>
      </c>
      <c r="F242" s="54">
        <v>0</v>
      </c>
      <c r="G242" s="47">
        <v>0</v>
      </c>
      <c r="H242" s="54">
        <v>0</v>
      </c>
      <c r="I242" s="54">
        <v>0</v>
      </c>
      <c r="J242" s="54">
        <v>0</v>
      </c>
      <c r="K242" s="49">
        <v>0</v>
      </c>
      <c r="L242" s="47">
        <v>0</v>
      </c>
      <c r="M242" s="47">
        <v>867</v>
      </c>
      <c r="N242" s="47">
        <v>3341068.44</v>
      </c>
      <c r="O242" s="54">
        <v>0</v>
      </c>
      <c r="P242" s="54">
        <v>0</v>
      </c>
      <c r="Q242" s="47">
        <v>0</v>
      </c>
      <c r="R242" s="47">
        <v>0</v>
      </c>
      <c r="S242" s="47">
        <v>0</v>
      </c>
      <c r="T242" s="47">
        <v>0</v>
      </c>
      <c r="U242" s="47">
        <v>0</v>
      </c>
      <c r="V242" s="47">
        <v>0</v>
      </c>
      <c r="W242" s="47">
        <v>0</v>
      </c>
      <c r="X242" s="47">
        <v>0</v>
      </c>
      <c r="Y242" s="47">
        <v>0</v>
      </c>
      <c r="Z242" s="47">
        <v>0</v>
      </c>
      <c r="AA242" s="47">
        <v>0</v>
      </c>
      <c r="AB242" s="47">
        <v>0</v>
      </c>
      <c r="AC242" s="47">
        <v>50116.03</v>
      </c>
      <c r="AD242" s="47">
        <v>150000</v>
      </c>
      <c r="AE242" s="47">
        <v>0</v>
      </c>
      <c r="AF242" s="50">
        <v>2020</v>
      </c>
      <c r="AG242" s="50">
        <v>2020</v>
      </c>
      <c r="AH242" s="51">
        <v>2020</v>
      </c>
      <c r="AT242" s="30" t="e">
        <f>VLOOKUP(C242,AW:AX,2,FALSE)</f>
        <v>#N/A</v>
      </c>
    </row>
    <row r="243" spans="1:46" ht="61.5" x14ac:dyDescent="0.85">
      <c r="A243" s="30">
        <v>1</v>
      </c>
      <c r="B243" s="108">
        <f>SUBTOTAL(103,$A$22:A243)</f>
        <v>213</v>
      </c>
      <c r="C243" s="34" t="s">
        <v>737</v>
      </c>
      <c r="D243" s="47">
        <f t="shared" si="19"/>
        <v>595210.27</v>
      </c>
      <c r="E243" s="54">
        <v>0</v>
      </c>
      <c r="F243" s="54">
        <v>0</v>
      </c>
      <c r="G243" s="47">
        <v>0</v>
      </c>
      <c r="H243" s="54">
        <v>0</v>
      </c>
      <c r="I243" s="54">
        <v>0</v>
      </c>
      <c r="J243" s="54">
        <v>0</v>
      </c>
      <c r="K243" s="49">
        <v>0</v>
      </c>
      <c r="L243" s="47">
        <v>0</v>
      </c>
      <c r="M243" s="47">
        <v>167</v>
      </c>
      <c r="N243" s="47">
        <v>468187.46</v>
      </c>
      <c r="O243" s="54">
        <v>0</v>
      </c>
      <c r="P243" s="54">
        <v>0</v>
      </c>
      <c r="Q243" s="47">
        <v>0</v>
      </c>
      <c r="R243" s="47">
        <v>0</v>
      </c>
      <c r="S243" s="47">
        <v>0</v>
      </c>
      <c r="T243" s="47">
        <v>0</v>
      </c>
      <c r="U243" s="47">
        <v>0</v>
      </c>
      <c r="V243" s="47">
        <v>0</v>
      </c>
      <c r="W243" s="47">
        <v>0</v>
      </c>
      <c r="X243" s="47">
        <v>0</v>
      </c>
      <c r="Y243" s="47">
        <v>0</v>
      </c>
      <c r="Z243" s="47">
        <v>0</v>
      </c>
      <c r="AA243" s="47">
        <v>0</v>
      </c>
      <c r="AB243" s="47">
        <v>0</v>
      </c>
      <c r="AC243" s="47">
        <v>7022.81</v>
      </c>
      <c r="AD243" s="47">
        <v>120000</v>
      </c>
      <c r="AE243" s="47">
        <v>0</v>
      </c>
      <c r="AF243" s="50">
        <v>2020</v>
      </c>
      <c r="AG243" s="50">
        <v>2020</v>
      </c>
      <c r="AH243" s="51">
        <v>2020</v>
      </c>
      <c r="AT243" s="30" t="e">
        <f>VLOOKUP(C243,AW:AX,2,FALSE)</f>
        <v>#N/A</v>
      </c>
    </row>
    <row r="244" spans="1:46" ht="61.5" x14ac:dyDescent="0.85">
      <c r="B244" s="34" t="s">
        <v>888</v>
      </c>
      <c r="C244" s="34"/>
      <c r="D244" s="47">
        <f>D245</f>
        <v>2266340.36</v>
      </c>
      <c r="E244" s="47">
        <f t="shared" ref="E244:AE244" si="20">E245</f>
        <v>0</v>
      </c>
      <c r="F244" s="47">
        <f t="shared" si="20"/>
        <v>0</v>
      </c>
      <c r="G244" s="47">
        <f t="shared" si="20"/>
        <v>0</v>
      </c>
      <c r="H244" s="47">
        <f t="shared" si="20"/>
        <v>0</v>
      </c>
      <c r="I244" s="47">
        <f t="shared" si="20"/>
        <v>0</v>
      </c>
      <c r="J244" s="47">
        <f t="shared" si="20"/>
        <v>0</v>
      </c>
      <c r="K244" s="49">
        <f t="shared" si="20"/>
        <v>0</v>
      </c>
      <c r="L244" s="47">
        <f t="shared" si="20"/>
        <v>0</v>
      </c>
      <c r="M244" s="47">
        <f t="shared" si="20"/>
        <v>0</v>
      </c>
      <c r="N244" s="47">
        <f t="shared" si="20"/>
        <v>0</v>
      </c>
      <c r="O244" s="47">
        <f t="shared" si="20"/>
        <v>0</v>
      </c>
      <c r="P244" s="47">
        <f t="shared" si="20"/>
        <v>0</v>
      </c>
      <c r="Q244" s="47">
        <f t="shared" si="20"/>
        <v>607.29999999999995</v>
      </c>
      <c r="R244" s="47">
        <f t="shared" si="20"/>
        <v>2104768.83</v>
      </c>
      <c r="S244" s="47">
        <f t="shared" si="20"/>
        <v>0</v>
      </c>
      <c r="T244" s="47">
        <f t="shared" si="20"/>
        <v>0</v>
      </c>
      <c r="U244" s="47">
        <f t="shared" si="20"/>
        <v>0</v>
      </c>
      <c r="V244" s="47">
        <f t="shared" si="20"/>
        <v>0</v>
      </c>
      <c r="W244" s="47">
        <f t="shared" si="20"/>
        <v>0</v>
      </c>
      <c r="X244" s="47">
        <f t="shared" si="20"/>
        <v>0</v>
      </c>
      <c r="Y244" s="47">
        <f t="shared" si="20"/>
        <v>0</v>
      </c>
      <c r="Z244" s="47">
        <f t="shared" si="20"/>
        <v>0</v>
      </c>
      <c r="AA244" s="47">
        <f t="shared" si="20"/>
        <v>0</v>
      </c>
      <c r="AB244" s="47">
        <f t="shared" si="20"/>
        <v>0</v>
      </c>
      <c r="AC244" s="47">
        <f t="shared" si="20"/>
        <v>31571.53</v>
      </c>
      <c r="AD244" s="47">
        <f t="shared" si="20"/>
        <v>130000</v>
      </c>
      <c r="AE244" s="47">
        <f t="shared" si="20"/>
        <v>0</v>
      </c>
      <c r="AF244" s="121" t="s">
        <v>817</v>
      </c>
      <c r="AG244" s="121" t="s">
        <v>817</v>
      </c>
      <c r="AH244" s="122" t="s">
        <v>817</v>
      </c>
      <c r="AT244" s="30">
        <f>VLOOKUP(C244,AW:AX,2,FALSE)</f>
        <v>0</v>
      </c>
    </row>
    <row r="245" spans="1:46" ht="61.5" x14ac:dyDescent="0.85">
      <c r="A245" s="30">
        <v>1</v>
      </c>
      <c r="B245" s="108">
        <f>SUBTOTAL(103,$A$22:A245)</f>
        <v>214</v>
      </c>
      <c r="C245" s="34" t="s">
        <v>753</v>
      </c>
      <c r="D245" s="47">
        <f>E245+F245+G245+H245+I245+J245+L245+N245+P245+R245+T245+U245+V245+W245+X245+Y245+Z245+AA245+AB245+AC245+AD245+AE245</f>
        <v>2266340.36</v>
      </c>
      <c r="E245" s="54">
        <v>0</v>
      </c>
      <c r="F245" s="54">
        <v>0</v>
      </c>
      <c r="G245" s="47">
        <v>0</v>
      </c>
      <c r="H245" s="54">
        <v>0</v>
      </c>
      <c r="I245" s="54">
        <v>0</v>
      </c>
      <c r="J245" s="54">
        <v>0</v>
      </c>
      <c r="K245" s="49">
        <v>0</v>
      </c>
      <c r="L245" s="47">
        <v>0</v>
      </c>
      <c r="M245" s="47">
        <v>0</v>
      </c>
      <c r="N245" s="47">
        <v>0</v>
      </c>
      <c r="O245" s="54">
        <v>0</v>
      </c>
      <c r="P245" s="54">
        <v>0</v>
      </c>
      <c r="Q245" s="47">
        <v>607.29999999999995</v>
      </c>
      <c r="R245" s="47">
        <v>2104768.83</v>
      </c>
      <c r="S245" s="47">
        <v>0</v>
      </c>
      <c r="T245" s="47">
        <v>0</v>
      </c>
      <c r="U245" s="47">
        <v>0</v>
      </c>
      <c r="V245" s="47">
        <v>0</v>
      </c>
      <c r="W245" s="47">
        <v>0</v>
      </c>
      <c r="X245" s="47">
        <v>0</v>
      </c>
      <c r="Y245" s="47">
        <v>0</v>
      </c>
      <c r="Z245" s="47">
        <v>0</v>
      </c>
      <c r="AA245" s="47">
        <v>0</v>
      </c>
      <c r="AB245" s="47">
        <v>0</v>
      </c>
      <c r="AC245" s="47">
        <v>31571.53</v>
      </c>
      <c r="AD245" s="47">
        <v>130000</v>
      </c>
      <c r="AE245" s="47">
        <v>0</v>
      </c>
      <c r="AF245" s="50">
        <v>2020</v>
      </c>
      <c r="AG245" s="50">
        <v>2020</v>
      </c>
      <c r="AH245" s="51">
        <v>2020</v>
      </c>
      <c r="AT245" s="30" t="e">
        <f>VLOOKUP(C245,AW:AX,2,FALSE)</f>
        <v>#N/A</v>
      </c>
    </row>
    <row r="246" spans="1:46" ht="61.5" x14ac:dyDescent="0.85">
      <c r="B246" s="34" t="s">
        <v>889</v>
      </c>
      <c r="C246" s="34"/>
      <c r="D246" s="47">
        <f>D247+D248+D249</f>
        <v>2773728.46</v>
      </c>
      <c r="E246" s="47">
        <f t="shared" ref="E246:AE246" si="21">E247+E248+E249</f>
        <v>0</v>
      </c>
      <c r="F246" s="47">
        <f t="shared" si="21"/>
        <v>0</v>
      </c>
      <c r="G246" s="47">
        <f t="shared" si="21"/>
        <v>0</v>
      </c>
      <c r="H246" s="47">
        <f t="shared" si="21"/>
        <v>0</v>
      </c>
      <c r="I246" s="47">
        <f t="shared" si="21"/>
        <v>648601.99</v>
      </c>
      <c r="J246" s="47">
        <f t="shared" si="21"/>
        <v>0</v>
      </c>
      <c r="K246" s="49">
        <f t="shared" si="21"/>
        <v>0</v>
      </c>
      <c r="L246" s="47">
        <f t="shared" si="21"/>
        <v>0</v>
      </c>
      <c r="M246" s="47">
        <f t="shared" si="21"/>
        <v>496</v>
      </c>
      <c r="N246" s="47">
        <f t="shared" si="21"/>
        <v>1857534.42</v>
      </c>
      <c r="O246" s="47">
        <f t="shared" si="21"/>
        <v>0</v>
      </c>
      <c r="P246" s="47">
        <f t="shared" si="21"/>
        <v>0</v>
      </c>
      <c r="Q246" s="47">
        <f t="shared" si="21"/>
        <v>0</v>
      </c>
      <c r="R246" s="47">
        <f t="shared" si="21"/>
        <v>0</v>
      </c>
      <c r="S246" s="47">
        <f t="shared" si="21"/>
        <v>0</v>
      </c>
      <c r="T246" s="47">
        <f t="shared" si="21"/>
        <v>0</v>
      </c>
      <c r="U246" s="47">
        <f t="shared" si="21"/>
        <v>0</v>
      </c>
      <c r="V246" s="47">
        <f t="shared" si="21"/>
        <v>0</v>
      </c>
      <c r="W246" s="47">
        <f t="shared" si="21"/>
        <v>0</v>
      </c>
      <c r="X246" s="47">
        <f t="shared" si="21"/>
        <v>0</v>
      </c>
      <c r="Y246" s="47">
        <f t="shared" si="21"/>
        <v>0</v>
      </c>
      <c r="Z246" s="47">
        <f t="shared" si="21"/>
        <v>0</v>
      </c>
      <c r="AA246" s="47">
        <f t="shared" si="21"/>
        <v>0</v>
      </c>
      <c r="AB246" s="47">
        <f t="shared" si="21"/>
        <v>0</v>
      </c>
      <c r="AC246" s="47">
        <f t="shared" si="21"/>
        <v>37592.050000000003</v>
      </c>
      <c r="AD246" s="47">
        <f t="shared" si="21"/>
        <v>230000</v>
      </c>
      <c r="AE246" s="47">
        <f t="shared" si="21"/>
        <v>0</v>
      </c>
      <c r="AF246" s="121" t="s">
        <v>817</v>
      </c>
      <c r="AG246" s="121" t="s">
        <v>817</v>
      </c>
      <c r="AH246" s="122" t="s">
        <v>817</v>
      </c>
      <c r="AT246" s="30">
        <f>VLOOKUP(C246,AW:AX,2,FALSE)</f>
        <v>0</v>
      </c>
    </row>
    <row r="247" spans="1:46" ht="61.5" x14ac:dyDescent="0.85">
      <c r="A247" s="30">
        <v>1</v>
      </c>
      <c r="B247" s="108">
        <f>SUBTOTAL(103,$A$22:A247)</f>
        <v>215</v>
      </c>
      <c r="C247" s="34" t="s">
        <v>754</v>
      </c>
      <c r="D247" s="47">
        <f t="shared" ref="D247:D249" si="22">E247+F247+G247+H247+I247+J247+L247+N247+P247+R247+T247+U247+V247+W247+X247+Y247+Z247+AA247+AB247+AC247+AD247+AE247</f>
        <v>2005397.44</v>
      </c>
      <c r="E247" s="54">
        <v>0</v>
      </c>
      <c r="F247" s="54">
        <v>0</v>
      </c>
      <c r="G247" s="47">
        <v>0</v>
      </c>
      <c r="H247" s="54">
        <v>0</v>
      </c>
      <c r="I247" s="54">
        <v>0</v>
      </c>
      <c r="J247" s="54">
        <v>0</v>
      </c>
      <c r="K247" s="49">
        <v>0</v>
      </c>
      <c r="L247" s="47">
        <v>0</v>
      </c>
      <c r="M247" s="47">
        <v>496</v>
      </c>
      <c r="N247" s="47">
        <v>1857534.42</v>
      </c>
      <c r="O247" s="54">
        <v>0</v>
      </c>
      <c r="P247" s="54">
        <v>0</v>
      </c>
      <c r="Q247" s="47">
        <v>0</v>
      </c>
      <c r="R247" s="47">
        <v>0</v>
      </c>
      <c r="S247" s="47">
        <v>0</v>
      </c>
      <c r="T247" s="47">
        <v>0</v>
      </c>
      <c r="U247" s="47">
        <v>0</v>
      </c>
      <c r="V247" s="47">
        <v>0</v>
      </c>
      <c r="W247" s="47">
        <v>0</v>
      </c>
      <c r="X247" s="47">
        <v>0</v>
      </c>
      <c r="Y247" s="47">
        <v>0</v>
      </c>
      <c r="Z247" s="47">
        <v>0</v>
      </c>
      <c r="AA247" s="47">
        <v>0</v>
      </c>
      <c r="AB247" s="47">
        <v>0</v>
      </c>
      <c r="AC247" s="47">
        <v>27863.02</v>
      </c>
      <c r="AD247" s="47">
        <v>120000</v>
      </c>
      <c r="AE247" s="47">
        <v>0</v>
      </c>
      <c r="AF247" s="50">
        <v>2020</v>
      </c>
      <c r="AG247" s="50">
        <v>2020</v>
      </c>
      <c r="AH247" s="51">
        <v>2020</v>
      </c>
      <c r="AT247" s="30" t="e">
        <f>VLOOKUP(C247,AW:AX,2,FALSE)</f>
        <v>#N/A</v>
      </c>
    </row>
    <row r="248" spans="1:46" ht="61.5" x14ac:dyDescent="0.85">
      <c r="A248" s="30">
        <v>1</v>
      </c>
      <c r="B248" s="108">
        <f>SUBTOTAL(103,$A$22:A248)</f>
        <v>216</v>
      </c>
      <c r="C248" s="34" t="s">
        <v>745</v>
      </c>
      <c r="D248" s="47">
        <f t="shared" si="22"/>
        <v>150594.57</v>
      </c>
      <c r="E248" s="54">
        <v>0</v>
      </c>
      <c r="F248" s="54">
        <v>0</v>
      </c>
      <c r="G248" s="47">
        <v>0</v>
      </c>
      <c r="H248" s="54">
        <v>0</v>
      </c>
      <c r="I248" s="47">
        <v>108960.17000000001</v>
      </c>
      <c r="J248" s="54">
        <v>0</v>
      </c>
      <c r="K248" s="49">
        <v>0</v>
      </c>
      <c r="L248" s="47">
        <v>0</v>
      </c>
      <c r="M248" s="47">
        <v>0</v>
      </c>
      <c r="N248" s="47">
        <v>0</v>
      </c>
      <c r="O248" s="54">
        <v>0</v>
      </c>
      <c r="P248" s="54">
        <v>0</v>
      </c>
      <c r="Q248" s="47">
        <v>0</v>
      </c>
      <c r="R248" s="47">
        <v>0</v>
      </c>
      <c r="S248" s="47">
        <v>0</v>
      </c>
      <c r="T248" s="47">
        <v>0</v>
      </c>
      <c r="U248" s="47">
        <v>0</v>
      </c>
      <c r="V248" s="47">
        <v>0</v>
      </c>
      <c r="W248" s="47">
        <v>0</v>
      </c>
      <c r="X248" s="47">
        <v>0</v>
      </c>
      <c r="Y248" s="47">
        <v>0</v>
      </c>
      <c r="Z248" s="47">
        <v>0</v>
      </c>
      <c r="AA248" s="47">
        <v>0</v>
      </c>
      <c r="AB248" s="47">
        <v>0</v>
      </c>
      <c r="AC248" s="47">
        <v>1634.4</v>
      </c>
      <c r="AD248" s="47">
        <v>40000</v>
      </c>
      <c r="AE248" s="47">
        <v>0</v>
      </c>
      <c r="AF248" s="50">
        <v>2020</v>
      </c>
      <c r="AG248" s="50">
        <v>2020</v>
      </c>
      <c r="AH248" s="51">
        <v>2020</v>
      </c>
      <c r="AT248" s="30" t="e">
        <f>VLOOKUP(C248,AW:AX,2,FALSE)</f>
        <v>#N/A</v>
      </c>
    </row>
    <row r="249" spans="1:46" ht="61.5" x14ac:dyDescent="0.85">
      <c r="A249" s="30">
        <v>1</v>
      </c>
      <c r="B249" s="108">
        <f>SUBTOTAL(103,$A$22:A249)</f>
        <v>217</v>
      </c>
      <c r="C249" s="34" t="s">
        <v>744</v>
      </c>
      <c r="D249" s="47">
        <f t="shared" si="22"/>
        <v>617736.44999999995</v>
      </c>
      <c r="E249" s="54">
        <v>0</v>
      </c>
      <c r="F249" s="54">
        <v>0</v>
      </c>
      <c r="G249" s="47">
        <v>0</v>
      </c>
      <c r="H249" s="54">
        <v>0</v>
      </c>
      <c r="I249" s="47">
        <v>539641.81999999995</v>
      </c>
      <c r="J249" s="54">
        <v>0</v>
      </c>
      <c r="K249" s="49">
        <v>0</v>
      </c>
      <c r="L249" s="47">
        <v>0</v>
      </c>
      <c r="M249" s="47">
        <v>0</v>
      </c>
      <c r="N249" s="47">
        <v>0</v>
      </c>
      <c r="O249" s="54">
        <v>0</v>
      </c>
      <c r="P249" s="54">
        <v>0</v>
      </c>
      <c r="Q249" s="47">
        <v>0</v>
      </c>
      <c r="R249" s="47">
        <v>0</v>
      </c>
      <c r="S249" s="47">
        <v>0</v>
      </c>
      <c r="T249" s="47">
        <v>0</v>
      </c>
      <c r="U249" s="47">
        <v>0</v>
      </c>
      <c r="V249" s="47">
        <v>0</v>
      </c>
      <c r="W249" s="47">
        <v>0</v>
      </c>
      <c r="X249" s="47">
        <v>0</v>
      </c>
      <c r="Y249" s="47">
        <v>0</v>
      </c>
      <c r="Z249" s="47">
        <v>0</v>
      </c>
      <c r="AA249" s="47">
        <v>0</v>
      </c>
      <c r="AB249" s="47">
        <v>0</v>
      </c>
      <c r="AC249" s="47">
        <v>8094.63</v>
      </c>
      <c r="AD249" s="47">
        <v>70000</v>
      </c>
      <c r="AE249" s="47">
        <v>0</v>
      </c>
      <c r="AF249" s="50">
        <v>2020</v>
      </c>
      <c r="AG249" s="50">
        <v>2020</v>
      </c>
      <c r="AH249" s="51">
        <v>2020</v>
      </c>
      <c r="AT249" s="30" t="e">
        <f>VLOOKUP(C249,AW:AX,2,FALSE)</f>
        <v>#N/A</v>
      </c>
    </row>
    <row r="250" spans="1:46" ht="61.5" x14ac:dyDescent="0.85">
      <c r="B250" s="34" t="s">
        <v>890</v>
      </c>
      <c r="C250" s="34"/>
      <c r="D250" s="47">
        <f>D251</f>
        <v>2847111.98</v>
      </c>
      <c r="E250" s="47">
        <f t="shared" ref="E250:AE250" si="23">E251</f>
        <v>0</v>
      </c>
      <c r="F250" s="47">
        <f t="shared" si="23"/>
        <v>0</v>
      </c>
      <c r="G250" s="47">
        <f t="shared" si="23"/>
        <v>0</v>
      </c>
      <c r="H250" s="47">
        <f t="shared" si="23"/>
        <v>0</v>
      </c>
      <c r="I250" s="47">
        <f t="shared" si="23"/>
        <v>0</v>
      </c>
      <c r="J250" s="47">
        <f t="shared" si="23"/>
        <v>0</v>
      </c>
      <c r="K250" s="49">
        <f t="shared" si="23"/>
        <v>0</v>
      </c>
      <c r="L250" s="47">
        <f t="shared" si="23"/>
        <v>0</v>
      </c>
      <c r="M250" s="47">
        <f t="shared" si="23"/>
        <v>701.9</v>
      </c>
      <c r="N250" s="47">
        <f t="shared" si="23"/>
        <v>2657253.1800000002</v>
      </c>
      <c r="O250" s="47">
        <f t="shared" si="23"/>
        <v>0</v>
      </c>
      <c r="P250" s="47">
        <f t="shared" si="23"/>
        <v>0</v>
      </c>
      <c r="Q250" s="47">
        <f t="shared" si="23"/>
        <v>0</v>
      </c>
      <c r="R250" s="47">
        <f t="shared" si="23"/>
        <v>0</v>
      </c>
      <c r="S250" s="47">
        <f t="shared" si="23"/>
        <v>0</v>
      </c>
      <c r="T250" s="47">
        <f t="shared" si="23"/>
        <v>0</v>
      </c>
      <c r="U250" s="47">
        <f t="shared" si="23"/>
        <v>0</v>
      </c>
      <c r="V250" s="47">
        <f t="shared" si="23"/>
        <v>0</v>
      </c>
      <c r="W250" s="47">
        <f t="shared" si="23"/>
        <v>0</v>
      </c>
      <c r="X250" s="47">
        <f t="shared" si="23"/>
        <v>0</v>
      </c>
      <c r="Y250" s="47">
        <f t="shared" si="23"/>
        <v>0</v>
      </c>
      <c r="Z250" s="47">
        <f t="shared" si="23"/>
        <v>0</v>
      </c>
      <c r="AA250" s="47">
        <f t="shared" si="23"/>
        <v>0</v>
      </c>
      <c r="AB250" s="47">
        <f t="shared" si="23"/>
        <v>0</v>
      </c>
      <c r="AC250" s="47">
        <f t="shared" si="23"/>
        <v>39858.800000000003</v>
      </c>
      <c r="AD250" s="47">
        <f t="shared" si="23"/>
        <v>150000</v>
      </c>
      <c r="AE250" s="47">
        <f t="shared" si="23"/>
        <v>0</v>
      </c>
      <c r="AF250" s="121" t="s">
        <v>817</v>
      </c>
      <c r="AG250" s="121" t="s">
        <v>817</v>
      </c>
      <c r="AH250" s="122" t="s">
        <v>817</v>
      </c>
      <c r="AT250" s="30">
        <f>VLOOKUP(C250,AW:AX,2,FALSE)</f>
        <v>0</v>
      </c>
    </row>
    <row r="251" spans="1:46" ht="61.5" x14ac:dyDescent="0.85">
      <c r="A251" s="30">
        <v>1</v>
      </c>
      <c r="B251" s="108">
        <f>SUBTOTAL(103,$A$22:A251)</f>
        <v>218</v>
      </c>
      <c r="C251" s="34" t="s">
        <v>742</v>
      </c>
      <c r="D251" s="47">
        <f>E251+F251+G251+H251+I251+J251+L251+N251+P251+R251+T251+U251+V251+W251+X251+Y251+Z251+AA251+AB251+AC251+AD251+AE251</f>
        <v>2847111.98</v>
      </c>
      <c r="E251" s="54">
        <v>0</v>
      </c>
      <c r="F251" s="54">
        <v>0</v>
      </c>
      <c r="G251" s="47">
        <v>0</v>
      </c>
      <c r="H251" s="54">
        <v>0</v>
      </c>
      <c r="I251" s="54">
        <v>0</v>
      </c>
      <c r="J251" s="54">
        <v>0</v>
      </c>
      <c r="K251" s="49">
        <v>0</v>
      </c>
      <c r="L251" s="47">
        <v>0</v>
      </c>
      <c r="M251" s="47">
        <v>701.9</v>
      </c>
      <c r="N251" s="47">
        <v>2657253.1800000002</v>
      </c>
      <c r="O251" s="54">
        <v>0</v>
      </c>
      <c r="P251" s="54">
        <v>0</v>
      </c>
      <c r="Q251" s="47">
        <v>0</v>
      </c>
      <c r="R251" s="47">
        <v>0</v>
      </c>
      <c r="S251" s="47">
        <v>0</v>
      </c>
      <c r="T251" s="47">
        <v>0</v>
      </c>
      <c r="U251" s="47">
        <v>0</v>
      </c>
      <c r="V251" s="47">
        <v>0</v>
      </c>
      <c r="W251" s="47">
        <v>0</v>
      </c>
      <c r="X251" s="47">
        <v>0</v>
      </c>
      <c r="Y251" s="47">
        <v>0</v>
      </c>
      <c r="Z251" s="47">
        <v>0</v>
      </c>
      <c r="AA251" s="47">
        <v>0</v>
      </c>
      <c r="AB251" s="47">
        <v>0</v>
      </c>
      <c r="AC251" s="47">
        <v>39858.800000000003</v>
      </c>
      <c r="AD251" s="47">
        <v>150000</v>
      </c>
      <c r="AE251" s="47">
        <v>0</v>
      </c>
      <c r="AF251" s="50">
        <v>2020</v>
      </c>
      <c r="AG251" s="50">
        <v>2020</v>
      </c>
      <c r="AH251" s="51">
        <v>2020</v>
      </c>
      <c r="AT251" s="30" t="e">
        <f>VLOOKUP(C251,AW:AX,2,FALSE)</f>
        <v>#N/A</v>
      </c>
    </row>
    <row r="252" spans="1:46" ht="61.5" x14ac:dyDescent="0.85">
      <c r="B252" s="34" t="s">
        <v>891</v>
      </c>
      <c r="C252" s="34"/>
      <c r="D252" s="47">
        <f>SUM(D253:D260)</f>
        <v>23342072.819999997</v>
      </c>
      <c r="E252" s="47">
        <f t="shared" ref="E252:AE252" si="24">SUM(E253:E260)</f>
        <v>0</v>
      </c>
      <c r="F252" s="47">
        <f t="shared" si="24"/>
        <v>0</v>
      </c>
      <c r="G252" s="47">
        <f t="shared" si="24"/>
        <v>0</v>
      </c>
      <c r="H252" s="47">
        <f t="shared" si="24"/>
        <v>0</v>
      </c>
      <c r="I252" s="47">
        <f t="shared" si="24"/>
        <v>0</v>
      </c>
      <c r="J252" s="47">
        <f t="shared" si="24"/>
        <v>0</v>
      </c>
      <c r="K252" s="49">
        <f t="shared" si="24"/>
        <v>5</v>
      </c>
      <c r="L252" s="47">
        <f t="shared" si="24"/>
        <v>9637065</v>
      </c>
      <c r="M252" s="47">
        <f t="shared" si="24"/>
        <v>2779.2</v>
      </c>
      <c r="N252" s="47">
        <f t="shared" si="24"/>
        <v>12517249.08</v>
      </c>
      <c r="O252" s="47">
        <f t="shared" si="24"/>
        <v>0</v>
      </c>
      <c r="P252" s="47">
        <f t="shared" si="24"/>
        <v>0</v>
      </c>
      <c r="Q252" s="47">
        <f t="shared" si="24"/>
        <v>0</v>
      </c>
      <c r="R252" s="47">
        <f t="shared" si="24"/>
        <v>0</v>
      </c>
      <c r="S252" s="47">
        <f t="shared" si="24"/>
        <v>0</v>
      </c>
      <c r="T252" s="47">
        <f t="shared" si="24"/>
        <v>0</v>
      </c>
      <c r="U252" s="47">
        <f t="shared" si="24"/>
        <v>0</v>
      </c>
      <c r="V252" s="47">
        <f t="shared" si="24"/>
        <v>0</v>
      </c>
      <c r="W252" s="47">
        <f t="shared" si="24"/>
        <v>0</v>
      </c>
      <c r="X252" s="47">
        <f t="shared" si="24"/>
        <v>0</v>
      </c>
      <c r="Y252" s="47">
        <f t="shared" si="24"/>
        <v>0</v>
      </c>
      <c r="Z252" s="47">
        <f t="shared" si="24"/>
        <v>0</v>
      </c>
      <c r="AA252" s="47">
        <f t="shared" si="24"/>
        <v>0</v>
      </c>
      <c r="AB252" s="47">
        <f t="shared" si="24"/>
        <v>0</v>
      </c>
      <c r="AC252" s="47">
        <f t="shared" si="24"/>
        <v>187758.74</v>
      </c>
      <c r="AD252" s="47">
        <f t="shared" si="24"/>
        <v>1000000</v>
      </c>
      <c r="AE252" s="47">
        <f t="shared" si="24"/>
        <v>0</v>
      </c>
      <c r="AF252" s="121" t="s">
        <v>817</v>
      </c>
      <c r="AG252" s="121" t="s">
        <v>817</v>
      </c>
      <c r="AH252" s="122" t="s">
        <v>817</v>
      </c>
      <c r="AT252" s="30">
        <f>VLOOKUP(C252,AW:AX,2,FALSE)</f>
        <v>0</v>
      </c>
    </row>
    <row r="253" spans="1:46" ht="61.5" x14ac:dyDescent="0.85">
      <c r="A253" s="30">
        <v>1</v>
      </c>
      <c r="B253" s="108">
        <f>SUBTOTAL(103,$A$22:A253)</f>
        <v>219</v>
      </c>
      <c r="C253" s="34" t="s">
        <v>746</v>
      </c>
      <c r="D253" s="47">
        <f t="shared" ref="D253:D260" si="25">E253+F253+G253+H253+I253+J253+L253+N253+P253+R253+T253+U253+V253+W253+X253+Y253+Z253+AA253+AB253+AC253+AD253+AE253</f>
        <v>3681369</v>
      </c>
      <c r="E253" s="54">
        <v>0</v>
      </c>
      <c r="F253" s="54">
        <v>0</v>
      </c>
      <c r="G253" s="47">
        <v>0</v>
      </c>
      <c r="H253" s="54">
        <v>0</v>
      </c>
      <c r="I253" s="54">
        <v>0</v>
      </c>
      <c r="J253" s="54">
        <v>0</v>
      </c>
      <c r="K253" s="49">
        <v>0</v>
      </c>
      <c r="L253" s="47">
        <v>0</v>
      </c>
      <c r="M253" s="47">
        <v>705</v>
      </c>
      <c r="N253" s="47">
        <v>3479181.28</v>
      </c>
      <c r="O253" s="54">
        <v>0</v>
      </c>
      <c r="P253" s="54">
        <v>0</v>
      </c>
      <c r="Q253" s="47">
        <v>0</v>
      </c>
      <c r="R253" s="47">
        <v>0</v>
      </c>
      <c r="S253" s="47">
        <v>0</v>
      </c>
      <c r="T253" s="47">
        <v>0</v>
      </c>
      <c r="U253" s="47">
        <v>0</v>
      </c>
      <c r="V253" s="47">
        <v>0</v>
      </c>
      <c r="W253" s="47">
        <v>0</v>
      </c>
      <c r="X253" s="47">
        <v>0</v>
      </c>
      <c r="Y253" s="47">
        <v>0</v>
      </c>
      <c r="Z253" s="47">
        <v>0</v>
      </c>
      <c r="AA253" s="47">
        <v>0</v>
      </c>
      <c r="AB253" s="47">
        <v>0</v>
      </c>
      <c r="AC253" s="47">
        <v>52187.72</v>
      </c>
      <c r="AD253" s="47">
        <v>150000</v>
      </c>
      <c r="AE253" s="47">
        <v>0</v>
      </c>
      <c r="AF253" s="50">
        <v>2020</v>
      </c>
      <c r="AG253" s="50">
        <v>2020</v>
      </c>
      <c r="AH253" s="51">
        <v>2020</v>
      </c>
      <c r="AT253" s="30" t="e">
        <f>VLOOKUP(C253,AW:AX,2,FALSE)</f>
        <v>#N/A</v>
      </c>
    </row>
    <row r="254" spans="1:46" ht="61.5" x14ac:dyDescent="0.85">
      <c r="A254" s="30">
        <v>1</v>
      </c>
      <c r="B254" s="108">
        <f>SUBTOTAL(103,$A$22:A254)</f>
        <v>220</v>
      </c>
      <c r="C254" s="34" t="s">
        <v>730</v>
      </c>
      <c r="D254" s="47">
        <f t="shared" si="25"/>
        <v>3020247.54</v>
      </c>
      <c r="E254" s="54">
        <v>0</v>
      </c>
      <c r="F254" s="54">
        <v>0</v>
      </c>
      <c r="G254" s="47">
        <v>0</v>
      </c>
      <c r="H254" s="54">
        <v>0</v>
      </c>
      <c r="I254" s="54">
        <v>0</v>
      </c>
      <c r="J254" s="54">
        <v>0</v>
      </c>
      <c r="K254" s="49">
        <v>0</v>
      </c>
      <c r="L254" s="47">
        <v>0</v>
      </c>
      <c r="M254" s="47">
        <v>795</v>
      </c>
      <c r="N254" s="47">
        <v>2827830.09</v>
      </c>
      <c r="O254" s="54">
        <v>0</v>
      </c>
      <c r="P254" s="54">
        <v>0</v>
      </c>
      <c r="Q254" s="47">
        <v>0</v>
      </c>
      <c r="R254" s="47">
        <v>0</v>
      </c>
      <c r="S254" s="47">
        <v>0</v>
      </c>
      <c r="T254" s="47">
        <v>0</v>
      </c>
      <c r="U254" s="47">
        <v>0</v>
      </c>
      <c r="V254" s="47">
        <v>0</v>
      </c>
      <c r="W254" s="47">
        <v>0</v>
      </c>
      <c r="X254" s="47">
        <v>0</v>
      </c>
      <c r="Y254" s="47">
        <v>0</v>
      </c>
      <c r="Z254" s="47">
        <v>0</v>
      </c>
      <c r="AA254" s="47">
        <v>0</v>
      </c>
      <c r="AB254" s="47">
        <v>0</v>
      </c>
      <c r="AC254" s="47">
        <v>42417.45</v>
      </c>
      <c r="AD254" s="47">
        <v>150000</v>
      </c>
      <c r="AE254" s="47">
        <v>0</v>
      </c>
      <c r="AF254" s="50">
        <v>2020</v>
      </c>
      <c r="AG254" s="50">
        <v>2020</v>
      </c>
      <c r="AH254" s="51">
        <v>2020</v>
      </c>
      <c r="AT254" s="30" t="e">
        <f>VLOOKUP(C254,AW:AX,2,FALSE)</f>
        <v>#N/A</v>
      </c>
    </row>
    <row r="255" spans="1:46" ht="61.5" x14ac:dyDescent="0.85">
      <c r="A255" s="30">
        <v>1</v>
      </c>
      <c r="B255" s="108">
        <f>SUBTOTAL(103,$A$22:A255)</f>
        <v>221</v>
      </c>
      <c r="C255" s="34" t="s">
        <v>725</v>
      </c>
      <c r="D255" s="47">
        <f t="shared" si="25"/>
        <v>2007413</v>
      </c>
      <c r="E255" s="54">
        <v>0</v>
      </c>
      <c r="F255" s="54">
        <v>0</v>
      </c>
      <c r="G255" s="47">
        <v>0</v>
      </c>
      <c r="H255" s="54">
        <v>0</v>
      </c>
      <c r="I255" s="54">
        <v>0</v>
      </c>
      <c r="J255" s="54">
        <v>0</v>
      </c>
      <c r="K255" s="49">
        <v>1</v>
      </c>
      <c r="L255" s="47">
        <v>1907413</v>
      </c>
      <c r="M255" s="47">
        <v>0</v>
      </c>
      <c r="N255" s="47">
        <v>0</v>
      </c>
      <c r="O255" s="54">
        <v>0</v>
      </c>
      <c r="P255" s="54">
        <v>0</v>
      </c>
      <c r="Q255" s="47">
        <v>0</v>
      </c>
      <c r="R255" s="47">
        <v>0</v>
      </c>
      <c r="S255" s="47">
        <v>0</v>
      </c>
      <c r="T255" s="47">
        <v>0</v>
      </c>
      <c r="U255" s="47">
        <v>0</v>
      </c>
      <c r="V255" s="47">
        <v>0</v>
      </c>
      <c r="W255" s="47">
        <v>0</v>
      </c>
      <c r="X255" s="47">
        <v>0</v>
      </c>
      <c r="Y255" s="47">
        <v>0</v>
      </c>
      <c r="Z255" s="47">
        <v>0</v>
      </c>
      <c r="AA255" s="47">
        <v>0</v>
      </c>
      <c r="AB255" s="47">
        <v>0</v>
      </c>
      <c r="AC255" s="47">
        <v>0</v>
      </c>
      <c r="AD255" s="47">
        <v>100000</v>
      </c>
      <c r="AE255" s="47">
        <v>0</v>
      </c>
      <c r="AF255" s="50">
        <v>2020</v>
      </c>
      <c r="AG255" s="50">
        <v>2020</v>
      </c>
      <c r="AH255" s="51" t="s">
        <v>278</v>
      </c>
      <c r="AT255" s="30" t="e">
        <f>VLOOKUP(C255,AW:AX,2,FALSE)</f>
        <v>#N/A</v>
      </c>
    </row>
    <row r="256" spans="1:46" ht="61.5" x14ac:dyDescent="0.85">
      <c r="A256" s="30">
        <v>1</v>
      </c>
      <c r="B256" s="108">
        <f>SUBTOTAL(103,$A$22:A256)</f>
        <v>222</v>
      </c>
      <c r="C256" s="34" t="s">
        <v>726</v>
      </c>
      <c r="D256" s="47">
        <f t="shared" si="25"/>
        <v>2007413</v>
      </c>
      <c r="E256" s="54">
        <v>0</v>
      </c>
      <c r="F256" s="54">
        <v>0</v>
      </c>
      <c r="G256" s="47">
        <v>0</v>
      </c>
      <c r="H256" s="54">
        <v>0</v>
      </c>
      <c r="I256" s="54">
        <v>0</v>
      </c>
      <c r="J256" s="54">
        <v>0</v>
      </c>
      <c r="K256" s="49">
        <v>1</v>
      </c>
      <c r="L256" s="47">
        <v>1907413</v>
      </c>
      <c r="M256" s="47">
        <v>0</v>
      </c>
      <c r="N256" s="47">
        <v>0</v>
      </c>
      <c r="O256" s="54">
        <v>0</v>
      </c>
      <c r="P256" s="54">
        <v>0</v>
      </c>
      <c r="Q256" s="47">
        <v>0</v>
      </c>
      <c r="R256" s="47">
        <v>0</v>
      </c>
      <c r="S256" s="47">
        <v>0</v>
      </c>
      <c r="T256" s="47">
        <v>0</v>
      </c>
      <c r="U256" s="47">
        <v>0</v>
      </c>
      <c r="V256" s="47">
        <v>0</v>
      </c>
      <c r="W256" s="47">
        <v>0</v>
      </c>
      <c r="X256" s="47">
        <v>0</v>
      </c>
      <c r="Y256" s="47">
        <v>0</v>
      </c>
      <c r="Z256" s="47">
        <v>0</v>
      </c>
      <c r="AA256" s="47">
        <v>0</v>
      </c>
      <c r="AB256" s="47">
        <v>0</v>
      </c>
      <c r="AC256" s="47">
        <v>0</v>
      </c>
      <c r="AD256" s="47">
        <v>100000</v>
      </c>
      <c r="AE256" s="47">
        <v>0</v>
      </c>
      <c r="AF256" s="50">
        <v>2020</v>
      </c>
      <c r="AG256" s="50">
        <v>2020</v>
      </c>
      <c r="AH256" s="51" t="s">
        <v>278</v>
      </c>
      <c r="AT256" s="30" t="e">
        <f>VLOOKUP(C256,AW:AX,2,FALSE)</f>
        <v>#N/A</v>
      </c>
    </row>
    <row r="257" spans="1:46" ht="61.5" x14ac:dyDescent="0.85">
      <c r="A257" s="30">
        <v>1</v>
      </c>
      <c r="B257" s="108">
        <f>SUBTOTAL(103,$A$22:A257)</f>
        <v>223</v>
      </c>
      <c r="C257" s="34" t="s">
        <v>727</v>
      </c>
      <c r="D257" s="47">
        <f t="shared" si="25"/>
        <v>2007413</v>
      </c>
      <c r="E257" s="54">
        <v>0</v>
      </c>
      <c r="F257" s="54">
        <v>0</v>
      </c>
      <c r="G257" s="47">
        <v>0</v>
      </c>
      <c r="H257" s="54">
        <v>0</v>
      </c>
      <c r="I257" s="54">
        <v>0</v>
      </c>
      <c r="J257" s="54">
        <v>0</v>
      </c>
      <c r="K257" s="49">
        <v>1</v>
      </c>
      <c r="L257" s="47">
        <v>1907413</v>
      </c>
      <c r="M257" s="47">
        <v>0</v>
      </c>
      <c r="N257" s="47">
        <v>0</v>
      </c>
      <c r="O257" s="54">
        <v>0</v>
      </c>
      <c r="P257" s="54">
        <v>0</v>
      </c>
      <c r="Q257" s="47">
        <v>0</v>
      </c>
      <c r="R257" s="47">
        <v>0</v>
      </c>
      <c r="S257" s="47">
        <v>0</v>
      </c>
      <c r="T257" s="47">
        <v>0</v>
      </c>
      <c r="U257" s="47">
        <v>0</v>
      </c>
      <c r="V257" s="47">
        <v>0</v>
      </c>
      <c r="W257" s="47">
        <v>0</v>
      </c>
      <c r="X257" s="47">
        <v>0</v>
      </c>
      <c r="Y257" s="47">
        <v>0</v>
      </c>
      <c r="Z257" s="47">
        <v>0</v>
      </c>
      <c r="AA257" s="47">
        <v>0</v>
      </c>
      <c r="AB257" s="47">
        <v>0</v>
      </c>
      <c r="AC257" s="47">
        <v>0</v>
      </c>
      <c r="AD257" s="47">
        <v>100000</v>
      </c>
      <c r="AE257" s="47">
        <v>0</v>
      </c>
      <c r="AF257" s="50">
        <v>2020</v>
      </c>
      <c r="AG257" s="50">
        <v>2020</v>
      </c>
      <c r="AH257" s="51" t="s">
        <v>278</v>
      </c>
      <c r="AT257" s="30" t="e">
        <f>VLOOKUP(C257,AW:AX,2,FALSE)</f>
        <v>#N/A</v>
      </c>
    </row>
    <row r="258" spans="1:46" ht="61.5" x14ac:dyDescent="0.85">
      <c r="A258" s="30">
        <v>1</v>
      </c>
      <c r="B258" s="108">
        <f>SUBTOTAL(103,$A$22:A258)</f>
        <v>224</v>
      </c>
      <c r="C258" s="34" t="s">
        <v>720</v>
      </c>
      <c r="D258" s="47">
        <f t="shared" si="25"/>
        <v>4014826</v>
      </c>
      <c r="E258" s="54">
        <v>0</v>
      </c>
      <c r="F258" s="54">
        <v>0</v>
      </c>
      <c r="G258" s="47">
        <v>0</v>
      </c>
      <c r="H258" s="54">
        <v>0</v>
      </c>
      <c r="I258" s="54">
        <v>0</v>
      </c>
      <c r="J258" s="54">
        <v>0</v>
      </c>
      <c r="K258" s="49">
        <v>2</v>
      </c>
      <c r="L258" s="47">
        <v>3914826</v>
      </c>
      <c r="M258" s="47">
        <v>0</v>
      </c>
      <c r="N258" s="47">
        <v>0</v>
      </c>
      <c r="O258" s="54">
        <v>0</v>
      </c>
      <c r="P258" s="54">
        <v>0</v>
      </c>
      <c r="Q258" s="47">
        <v>0</v>
      </c>
      <c r="R258" s="47">
        <v>0</v>
      </c>
      <c r="S258" s="47">
        <v>0</v>
      </c>
      <c r="T258" s="47">
        <v>0</v>
      </c>
      <c r="U258" s="47">
        <v>0</v>
      </c>
      <c r="V258" s="47">
        <v>0</v>
      </c>
      <c r="W258" s="47">
        <v>0</v>
      </c>
      <c r="X258" s="47">
        <v>0</v>
      </c>
      <c r="Y258" s="47">
        <v>0</v>
      </c>
      <c r="Z258" s="47">
        <v>0</v>
      </c>
      <c r="AA258" s="47">
        <v>0</v>
      </c>
      <c r="AB258" s="47">
        <v>0</v>
      </c>
      <c r="AC258" s="47">
        <v>0</v>
      </c>
      <c r="AD258" s="47">
        <v>100000</v>
      </c>
      <c r="AE258" s="47">
        <v>0</v>
      </c>
      <c r="AF258" s="50">
        <v>2020</v>
      </c>
      <c r="AG258" s="50">
        <v>2020</v>
      </c>
      <c r="AH258" s="51" t="s">
        <v>278</v>
      </c>
      <c r="AT258" s="30" t="e">
        <f>VLOOKUP(C258,AW:AX,2,FALSE)</f>
        <v>#N/A</v>
      </c>
    </row>
    <row r="259" spans="1:46" ht="61.5" x14ac:dyDescent="0.85">
      <c r="A259" s="30">
        <v>1</v>
      </c>
      <c r="B259" s="108">
        <f>SUBTOTAL(103,$A$22:A259)</f>
        <v>225</v>
      </c>
      <c r="C259" s="34" t="s">
        <v>733</v>
      </c>
      <c r="D259" s="47">
        <f t="shared" si="25"/>
        <v>2717424.72</v>
      </c>
      <c r="E259" s="54">
        <v>0</v>
      </c>
      <c r="F259" s="54">
        <v>0</v>
      </c>
      <c r="G259" s="47">
        <v>0</v>
      </c>
      <c r="H259" s="54">
        <v>0</v>
      </c>
      <c r="I259" s="54">
        <v>0</v>
      </c>
      <c r="J259" s="54">
        <v>0</v>
      </c>
      <c r="K259" s="49">
        <v>0</v>
      </c>
      <c r="L259" s="47">
        <v>0</v>
      </c>
      <c r="M259" s="47">
        <v>520.4</v>
      </c>
      <c r="N259" s="47">
        <v>2529482.48</v>
      </c>
      <c r="O259" s="54">
        <v>0</v>
      </c>
      <c r="P259" s="54">
        <v>0</v>
      </c>
      <c r="Q259" s="47">
        <v>0</v>
      </c>
      <c r="R259" s="47">
        <v>0</v>
      </c>
      <c r="S259" s="47">
        <v>0</v>
      </c>
      <c r="T259" s="47">
        <v>0</v>
      </c>
      <c r="U259" s="47">
        <v>0</v>
      </c>
      <c r="V259" s="47">
        <v>0</v>
      </c>
      <c r="W259" s="47">
        <v>0</v>
      </c>
      <c r="X259" s="47">
        <v>0</v>
      </c>
      <c r="Y259" s="47">
        <v>0</v>
      </c>
      <c r="Z259" s="47">
        <v>0</v>
      </c>
      <c r="AA259" s="47">
        <v>0</v>
      </c>
      <c r="AB259" s="47">
        <v>0</v>
      </c>
      <c r="AC259" s="47">
        <v>37942.239999999998</v>
      </c>
      <c r="AD259" s="47">
        <v>150000</v>
      </c>
      <c r="AE259" s="47">
        <v>0</v>
      </c>
      <c r="AF259" s="50">
        <v>2020</v>
      </c>
      <c r="AG259" s="50">
        <v>2020</v>
      </c>
      <c r="AH259" s="51">
        <v>2020</v>
      </c>
      <c r="AT259" s="30" t="e">
        <f>VLOOKUP(C259,AW:AX,2,FALSE)</f>
        <v>#N/A</v>
      </c>
    </row>
    <row r="260" spans="1:46" ht="61.5" x14ac:dyDescent="0.85">
      <c r="A260" s="30">
        <v>1</v>
      </c>
      <c r="B260" s="108">
        <f>SUBTOTAL(103,$A$22:A260)</f>
        <v>226</v>
      </c>
      <c r="C260" s="34" t="s">
        <v>721</v>
      </c>
      <c r="D260" s="47">
        <f t="shared" si="25"/>
        <v>3885966.56</v>
      </c>
      <c r="E260" s="54">
        <v>0</v>
      </c>
      <c r="F260" s="54">
        <v>0</v>
      </c>
      <c r="G260" s="47">
        <v>0</v>
      </c>
      <c r="H260" s="54">
        <v>0</v>
      </c>
      <c r="I260" s="54">
        <v>0</v>
      </c>
      <c r="J260" s="54">
        <v>0</v>
      </c>
      <c r="K260" s="49">
        <v>0</v>
      </c>
      <c r="L260" s="47">
        <v>0</v>
      </c>
      <c r="M260" s="47">
        <v>758.8</v>
      </c>
      <c r="N260" s="47">
        <v>3680755.23</v>
      </c>
      <c r="O260" s="54">
        <v>0</v>
      </c>
      <c r="P260" s="54">
        <v>0</v>
      </c>
      <c r="Q260" s="47">
        <v>0</v>
      </c>
      <c r="R260" s="47">
        <v>0</v>
      </c>
      <c r="S260" s="47">
        <v>0</v>
      </c>
      <c r="T260" s="47">
        <v>0</v>
      </c>
      <c r="U260" s="47">
        <v>0</v>
      </c>
      <c r="V260" s="47">
        <v>0</v>
      </c>
      <c r="W260" s="47">
        <v>0</v>
      </c>
      <c r="X260" s="47">
        <v>0</v>
      </c>
      <c r="Y260" s="47">
        <v>0</v>
      </c>
      <c r="Z260" s="47">
        <v>0</v>
      </c>
      <c r="AA260" s="47">
        <v>0</v>
      </c>
      <c r="AB260" s="47">
        <v>0</v>
      </c>
      <c r="AC260" s="47">
        <v>55211.33</v>
      </c>
      <c r="AD260" s="47">
        <v>150000</v>
      </c>
      <c r="AE260" s="47">
        <v>0</v>
      </c>
      <c r="AF260" s="50">
        <v>2020</v>
      </c>
      <c r="AG260" s="50">
        <v>2020</v>
      </c>
      <c r="AH260" s="51">
        <v>2020</v>
      </c>
      <c r="AT260" s="30" t="e">
        <f>VLOOKUP(C260,AW:AX,2,FALSE)</f>
        <v>#N/A</v>
      </c>
    </row>
    <row r="261" spans="1:46" ht="61.5" x14ac:dyDescent="0.85">
      <c r="B261" s="34" t="s">
        <v>892</v>
      </c>
      <c r="C261" s="128"/>
      <c r="D261" s="47">
        <f>SUM(D262:D267)</f>
        <v>11794158</v>
      </c>
      <c r="E261" s="47">
        <f t="shared" ref="E261:AE261" si="26">SUM(E262:E267)</f>
        <v>0</v>
      </c>
      <c r="F261" s="47">
        <f t="shared" si="26"/>
        <v>0</v>
      </c>
      <c r="G261" s="47">
        <f t="shared" si="26"/>
        <v>0</v>
      </c>
      <c r="H261" s="47">
        <f t="shared" si="26"/>
        <v>0</v>
      </c>
      <c r="I261" s="47">
        <f t="shared" si="26"/>
        <v>0</v>
      </c>
      <c r="J261" s="47">
        <f t="shared" si="26"/>
        <v>0</v>
      </c>
      <c r="K261" s="49">
        <f t="shared" si="26"/>
        <v>0</v>
      </c>
      <c r="L261" s="47">
        <f t="shared" si="26"/>
        <v>0</v>
      </c>
      <c r="M261" s="47">
        <f t="shared" si="26"/>
        <v>2312.58</v>
      </c>
      <c r="N261" s="47">
        <f t="shared" si="26"/>
        <v>10851387.199999999</v>
      </c>
      <c r="O261" s="47">
        <f t="shared" si="26"/>
        <v>0</v>
      </c>
      <c r="P261" s="47">
        <f t="shared" si="26"/>
        <v>0</v>
      </c>
      <c r="Q261" s="47">
        <f t="shared" si="26"/>
        <v>0</v>
      </c>
      <c r="R261" s="47">
        <f t="shared" si="26"/>
        <v>0</v>
      </c>
      <c r="S261" s="47">
        <f t="shared" si="26"/>
        <v>0</v>
      </c>
      <c r="T261" s="47">
        <f t="shared" si="26"/>
        <v>0</v>
      </c>
      <c r="U261" s="47">
        <f t="shared" si="26"/>
        <v>0</v>
      </c>
      <c r="V261" s="47">
        <f t="shared" si="26"/>
        <v>0</v>
      </c>
      <c r="W261" s="47">
        <f t="shared" si="26"/>
        <v>0</v>
      </c>
      <c r="X261" s="47">
        <f t="shared" si="26"/>
        <v>0</v>
      </c>
      <c r="Y261" s="47">
        <f t="shared" si="26"/>
        <v>0</v>
      </c>
      <c r="Z261" s="47">
        <f t="shared" si="26"/>
        <v>0</v>
      </c>
      <c r="AA261" s="47">
        <f t="shared" si="26"/>
        <v>0</v>
      </c>
      <c r="AB261" s="47">
        <f t="shared" si="26"/>
        <v>0</v>
      </c>
      <c r="AC261" s="47">
        <f t="shared" si="26"/>
        <v>162770.80000000002</v>
      </c>
      <c r="AD261" s="47">
        <f t="shared" si="26"/>
        <v>780000</v>
      </c>
      <c r="AE261" s="47">
        <f t="shared" si="26"/>
        <v>0</v>
      </c>
      <c r="AF261" s="121" t="s">
        <v>817</v>
      </c>
      <c r="AG261" s="121" t="s">
        <v>817</v>
      </c>
      <c r="AH261" s="122" t="s">
        <v>817</v>
      </c>
      <c r="AT261" s="30">
        <f>VLOOKUP(C261,AW:AX,2,FALSE)</f>
        <v>0</v>
      </c>
    </row>
    <row r="262" spans="1:46" ht="61.5" x14ac:dyDescent="0.85">
      <c r="A262" s="30">
        <v>1</v>
      </c>
      <c r="B262" s="108">
        <f>SUBTOTAL(103,$A$22:A262)</f>
        <v>227</v>
      </c>
      <c r="C262" s="34" t="s">
        <v>240</v>
      </c>
      <c r="D262" s="47">
        <f t="shared" ref="D262:D267" si="27">E262+F262+G262+H262+I262+J262+L262+N262+P262+R262+T262+U262+V262+W262+X262+Y262+Z262+AA262+AB262+AC262+AD262+AE262</f>
        <v>1625370</v>
      </c>
      <c r="E262" s="47">
        <v>0</v>
      </c>
      <c r="F262" s="47">
        <v>0</v>
      </c>
      <c r="G262" s="47">
        <v>0</v>
      </c>
      <c r="H262" s="47">
        <v>0</v>
      </c>
      <c r="I262" s="47">
        <v>0</v>
      </c>
      <c r="J262" s="47">
        <v>0</v>
      </c>
      <c r="K262" s="49">
        <v>0</v>
      </c>
      <c r="L262" s="47">
        <v>0</v>
      </c>
      <c r="M262" s="47">
        <v>318.7</v>
      </c>
      <c r="N262" s="47">
        <v>1483123.15</v>
      </c>
      <c r="O262" s="47">
        <v>0</v>
      </c>
      <c r="P262" s="47">
        <v>0</v>
      </c>
      <c r="Q262" s="47">
        <v>0</v>
      </c>
      <c r="R262" s="47">
        <v>0</v>
      </c>
      <c r="S262" s="47">
        <v>0</v>
      </c>
      <c r="T262" s="47">
        <v>0</v>
      </c>
      <c r="U262" s="47">
        <v>0</v>
      </c>
      <c r="V262" s="47">
        <v>0</v>
      </c>
      <c r="W262" s="47">
        <v>0</v>
      </c>
      <c r="X262" s="47">
        <v>0</v>
      </c>
      <c r="Y262" s="47">
        <v>0</v>
      </c>
      <c r="Z262" s="47">
        <v>0</v>
      </c>
      <c r="AA262" s="47">
        <v>0</v>
      </c>
      <c r="AB262" s="47">
        <v>0</v>
      </c>
      <c r="AC262" s="47">
        <v>22246.85</v>
      </c>
      <c r="AD262" s="47">
        <v>120000</v>
      </c>
      <c r="AE262" s="47">
        <v>0</v>
      </c>
      <c r="AF262" s="50">
        <v>2020</v>
      </c>
      <c r="AG262" s="50">
        <v>2020</v>
      </c>
      <c r="AH262" s="51">
        <v>2020</v>
      </c>
      <c r="AT262" s="30" t="e">
        <f>VLOOKUP(C262,AW:AX,2,FALSE)</f>
        <v>#N/A</v>
      </c>
    </row>
    <row r="263" spans="1:46" ht="61.5" x14ac:dyDescent="0.85">
      <c r="A263" s="30">
        <v>1</v>
      </c>
      <c r="B263" s="108">
        <f>SUBTOTAL(103,$A$22:A263)</f>
        <v>228</v>
      </c>
      <c r="C263" s="34" t="s">
        <v>242</v>
      </c>
      <c r="D263" s="47">
        <f t="shared" si="27"/>
        <v>2601000</v>
      </c>
      <c r="E263" s="47">
        <v>0</v>
      </c>
      <c r="F263" s="47">
        <v>0</v>
      </c>
      <c r="G263" s="47">
        <v>0</v>
      </c>
      <c r="H263" s="47">
        <v>0</v>
      </c>
      <c r="I263" s="47">
        <v>0</v>
      </c>
      <c r="J263" s="47">
        <v>0</v>
      </c>
      <c r="K263" s="49">
        <v>0</v>
      </c>
      <c r="L263" s="47">
        <v>0</v>
      </c>
      <c r="M263" s="47">
        <v>510</v>
      </c>
      <c r="N263" s="47">
        <v>2414778.33</v>
      </c>
      <c r="O263" s="47">
        <v>0</v>
      </c>
      <c r="P263" s="47">
        <v>0</v>
      </c>
      <c r="Q263" s="47">
        <v>0</v>
      </c>
      <c r="R263" s="47">
        <v>0</v>
      </c>
      <c r="S263" s="47">
        <v>0</v>
      </c>
      <c r="T263" s="47">
        <v>0</v>
      </c>
      <c r="U263" s="47">
        <v>0</v>
      </c>
      <c r="V263" s="47">
        <v>0</v>
      </c>
      <c r="W263" s="47">
        <v>0</v>
      </c>
      <c r="X263" s="47">
        <v>0</v>
      </c>
      <c r="Y263" s="47">
        <v>0</v>
      </c>
      <c r="Z263" s="47">
        <v>0</v>
      </c>
      <c r="AA263" s="47">
        <v>0</v>
      </c>
      <c r="AB263" s="47">
        <v>0</v>
      </c>
      <c r="AC263" s="47">
        <v>36221.67</v>
      </c>
      <c r="AD263" s="47">
        <v>150000</v>
      </c>
      <c r="AE263" s="47">
        <v>0</v>
      </c>
      <c r="AF263" s="50">
        <v>2020</v>
      </c>
      <c r="AG263" s="50">
        <v>2020</v>
      </c>
      <c r="AH263" s="51">
        <v>2020</v>
      </c>
      <c r="AT263" s="30" t="e">
        <f>VLOOKUP(C263,AW:AX,2,FALSE)</f>
        <v>#N/A</v>
      </c>
    </row>
    <row r="264" spans="1:46" ht="61.5" x14ac:dyDescent="0.85">
      <c r="A264" s="30">
        <v>1</v>
      </c>
      <c r="B264" s="108">
        <f>SUBTOTAL(103,$A$22:A264)</f>
        <v>229</v>
      </c>
      <c r="C264" s="34" t="s">
        <v>245</v>
      </c>
      <c r="D264" s="47">
        <f t="shared" si="27"/>
        <v>2367930</v>
      </c>
      <c r="E264" s="47">
        <v>0</v>
      </c>
      <c r="F264" s="47">
        <v>0</v>
      </c>
      <c r="G264" s="47">
        <v>0</v>
      </c>
      <c r="H264" s="47">
        <v>0</v>
      </c>
      <c r="I264" s="47">
        <v>0</v>
      </c>
      <c r="J264" s="47">
        <v>0</v>
      </c>
      <c r="K264" s="49">
        <v>0</v>
      </c>
      <c r="L264" s="47">
        <v>0</v>
      </c>
      <c r="M264" s="47">
        <v>464.3</v>
      </c>
      <c r="N264" s="47">
        <v>2214709.36</v>
      </c>
      <c r="O264" s="47">
        <v>0</v>
      </c>
      <c r="P264" s="47">
        <v>0</v>
      </c>
      <c r="Q264" s="47">
        <v>0</v>
      </c>
      <c r="R264" s="47">
        <v>0</v>
      </c>
      <c r="S264" s="47">
        <v>0</v>
      </c>
      <c r="T264" s="47">
        <v>0</v>
      </c>
      <c r="U264" s="47">
        <v>0</v>
      </c>
      <c r="V264" s="47">
        <v>0</v>
      </c>
      <c r="W264" s="47">
        <v>0</v>
      </c>
      <c r="X264" s="47">
        <v>0</v>
      </c>
      <c r="Y264" s="47">
        <v>0</v>
      </c>
      <c r="Z264" s="47">
        <v>0</v>
      </c>
      <c r="AA264" s="47">
        <v>0</v>
      </c>
      <c r="AB264" s="47">
        <v>0</v>
      </c>
      <c r="AC264" s="47">
        <v>33220.639999999999</v>
      </c>
      <c r="AD264" s="47">
        <v>120000</v>
      </c>
      <c r="AE264" s="47">
        <v>0</v>
      </c>
      <c r="AF264" s="50">
        <v>2020</v>
      </c>
      <c r="AG264" s="50">
        <v>2020</v>
      </c>
      <c r="AH264" s="51">
        <v>2020</v>
      </c>
      <c r="AT264" s="30" t="e">
        <f>VLOOKUP(C264,AW:AX,2,FALSE)</f>
        <v>#N/A</v>
      </c>
    </row>
    <row r="265" spans="1:46" ht="61.5" x14ac:dyDescent="0.85">
      <c r="A265" s="30">
        <v>1</v>
      </c>
      <c r="B265" s="108">
        <f>SUBTOTAL(103,$A$22:A265)</f>
        <v>230</v>
      </c>
      <c r="C265" s="34" t="s">
        <v>246</v>
      </c>
      <c r="D265" s="47">
        <f t="shared" si="27"/>
        <v>1382100</v>
      </c>
      <c r="E265" s="47">
        <v>0</v>
      </c>
      <c r="F265" s="47">
        <v>0</v>
      </c>
      <c r="G265" s="47">
        <v>0</v>
      </c>
      <c r="H265" s="47">
        <v>0</v>
      </c>
      <c r="I265" s="47">
        <v>0</v>
      </c>
      <c r="J265" s="47">
        <v>0</v>
      </c>
      <c r="K265" s="49">
        <v>0</v>
      </c>
      <c r="L265" s="47">
        <v>0</v>
      </c>
      <c r="M265" s="47">
        <v>271</v>
      </c>
      <c r="N265" s="47">
        <v>1243448.28</v>
      </c>
      <c r="O265" s="47">
        <v>0</v>
      </c>
      <c r="P265" s="47">
        <v>0</v>
      </c>
      <c r="Q265" s="47">
        <v>0</v>
      </c>
      <c r="R265" s="47">
        <v>0</v>
      </c>
      <c r="S265" s="47">
        <v>0</v>
      </c>
      <c r="T265" s="47">
        <v>0</v>
      </c>
      <c r="U265" s="47">
        <v>0</v>
      </c>
      <c r="V265" s="47">
        <v>0</v>
      </c>
      <c r="W265" s="47">
        <v>0</v>
      </c>
      <c r="X265" s="47">
        <v>0</v>
      </c>
      <c r="Y265" s="47">
        <v>0</v>
      </c>
      <c r="Z265" s="47">
        <v>0</v>
      </c>
      <c r="AA265" s="47">
        <v>0</v>
      </c>
      <c r="AB265" s="47">
        <v>0</v>
      </c>
      <c r="AC265" s="47">
        <v>18651.72</v>
      </c>
      <c r="AD265" s="47">
        <v>120000</v>
      </c>
      <c r="AE265" s="47">
        <v>0</v>
      </c>
      <c r="AF265" s="50">
        <v>2020</v>
      </c>
      <c r="AG265" s="50">
        <v>2020</v>
      </c>
      <c r="AH265" s="51">
        <v>2020</v>
      </c>
      <c r="AT265" s="30" t="e">
        <f>VLOOKUP(C265,AW:AX,2,FALSE)</f>
        <v>#N/A</v>
      </c>
    </row>
    <row r="266" spans="1:46" ht="61.5" x14ac:dyDescent="0.85">
      <c r="A266" s="30">
        <v>1</v>
      </c>
      <c r="B266" s="108">
        <f>SUBTOTAL(103,$A$22:A266)</f>
        <v>231</v>
      </c>
      <c r="C266" s="34" t="s">
        <v>241</v>
      </c>
      <c r="D266" s="47">
        <f t="shared" si="27"/>
        <v>1066818</v>
      </c>
      <c r="E266" s="47">
        <v>0</v>
      </c>
      <c r="F266" s="47">
        <v>0</v>
      </c>
      <c r="G266" s="47">
        <v>0</v>
      </c>
      <c r="H266" s="47">
        <v>0</v>
      </c>
      <c r="I266" s="47">
        <v>0</v>
      </c>
      <c r="J266" s="47">
        <v>0</v>
      </c>
      <c r="K266" s="49">
        <v>0</v>
      </c>
      <c r="L266" s="47">
        <v>0</v>
      </c>
      <c r="M266" s="47">
        <v>209.18</v>
      </c>
      <c r="N266" s="47">
        <v>932825.62</v>
      </c>
      <c r="O266" s="47">
        <v>0</v>
      </c>
      <c r="P266" s="47">
        <v>0</v>
      </c>
      <c r="Q266" s="47">
        <v>0</v>
      </c>
      <c r="R266" s="47">
        <v>0</v>
      </c>
      <c r="S266" s="47">
        <v>0</v>
      </c>
      <c r="T266" s="47">
        <v>0</v>
      </c>
      <c r="U266" s="47">
        <v>0</v>
      </c>
      <c r="V266" s="47">
        <v>0</v>
      </c>
      <c r="W266" s="47">
        <v>0</v>
      </c>
      <c r="X266" s="47">
        <v>0</v>
      </c>
      <c r="Y266" s="47">
        <v>0</v>
      </c>
      <c r="Z266" s="47">
        <v>0</v>
      </c>
      <c r="AA266" s="47">
        <v>0</v>
      </c>
      <c r="AB266" s="47">
        <v>0</v>
      </c>
      <c r="AC266" s="47">
        <v>13992.38</v>
      </c>
      <c r="AD266" s="47">
        <v>120000</v>
      </c>
      <c r="AE266" s="47">
        <v>0</v>
      </c>
      <c r="AF266" s="50">
        <v>2020</v>
      </c>
      <c r="AG266" s="50">
        <v>2020</v>
      </c>
      <c r="AH266" s="51">
        <v>2020</v>
      </c>
      <c r="AT266" s="30" t="e">
        <f>VLOOKUP(C266,AW:AX,2,FALSE)</f>
        <v>#N/A</v>
      </c>
    </row>
    <row r="267" spans="1:46" ht="61.5" x14ac:dyDescent="0.85">
      <c r="A267" s="30">
        <v>1</v>
      </c>
      <c r="B267" s="108">
        <f>SUBTOTAL(103,$A$22:A267)</f>
        <v>232</v>
      </c>
      <c r="C267" s="34" t="s">
        <v>248</v>
      </c>
      <c r="D267" s="47">
        <f t="shared" si="27"/>
        <v>2750940</v>
      </c>
      <c r="E267" s="47">
        <v>0</v>
      </c>
      <c r="F267" s="47">
        <v>0</v>
      </c>
      <c r="G267" s="47">
        <v>0</v>
      </c>
      <c r="H267" s="47">
        <v>0</v>
      </c>
      <c r="I267" s="47">
        <v>0</v>
      </c>
      <c r="J267" s="47">
        <v>0</v>
      </c>
      <c r="K267" s="49">
        <v>0</v>
      </c>
      <c r="L267" s="47">
        <v>0</v>
      </c>
      <c r="M267" s="47">
        <v>539.4</v>
      </c>
      <c r="N267" s="47">
        <v>2562502.46</v>
      </c>
      <c r="O267" s="47">
        <v>0</v>
      </c>
      <c r="P267" s="47">
        <v>0</v>
      </c>
      <c r="Q267" s="47">
        <v>0</v>
      </c>
      <c r="R267" s="47">
        <v>0</v>
      </c>
      <c r="S267" s="47">
        <v>0</v>
      </c>
      <c r="T267" s="47">
        <v>0</v>
      </c>
      <c r="U267" s="47">
        <v>0</v>
      </c>
      <c r="V267" s="47">
        <v>0</v>
      </c>
      <c r="W267" s="47">
        <v>0</v>
      </c>
      <c r="X267" s="47">
        <v>0</v>
      </c>
      <c r="Y267" s="47">
        <v>0</v>
      </c>
      <c r="Z267" s="47">
        <v>0</v>
      </c>
      <c r="AA267" s="47">
        <v>0</v>
      </c>
      <c r="AB267" s="47">
        <v>0</v>
      </c>
      <c r="AC267" s="47">
        <v>38437.54</v>
      </c>
      <c r="AD267" s="47">
        <v>150000</v>
      </c>
      <c r="AE267" s="47">
        <v>0</v>
      </c>
      <c r="AF267" s="50">
        <v>2020</v>
      </c>
      <c r="AG267" s="50">
        <v>2020</v>
      </c>
      <c r="AH267" s="51">
        <v>2020</v>
      </c>
      <c r="AT267" s="30" t="e">
        <f>VLOOKUP(C267,AW:AX,2,FALSE)</f>
        <v>#N/A</v>
      </c>
    </row>
    <row r="268" spans="1:46" ht="61.5" x14ac:dyDescent="0.85">
      <c r="B268" s="34" t="s">
        <v>893</v>
      </c>
      <c r="C268" s="34"/>
      <c r="D268" s="47">
        <f>D269+D270</f>
        <v>2926079.3899999997</v>
      </c>
      <c r="E268" s="47">
        <f t="shared" ref="E268:AE268" si="28">E269+E270</f>
        <v>0</v>
      </c>
      <c r="F268" s="47">
        <f t="shared" si="28"/>
        <v>0</v>
      </c>
      <c r="G268" s="47">
        <f t="shared" si="28"/>
        <v>0</v>
      </c>
      <c r="H268" s="47">
        <f t="shared" si="28"/>
        <v>2587270.33</v>
      </c>
      <c r="I268" s="47">
        <f t="shared" si="28"/>
        <v>0</v>
      </c>
      <c r="J268" s="47">
        <f t="shared" si="28"/>
        <v>0</v>
      </c>
      <c r="K268" s="49">
        <f t="shared" si="28"/>
        <v>0</v>
      </c>
      <c r="L268" s="47">
        <f t="shared" si="28"/>
        <v>0</v>
      </c>
      <c r="M268" s="47">
        <f t="shared" si="28"/>
        <v>0</v>
      </c>
      <c r="N268" s="47">
        <f t="shared" si="28"/>
        <v>0</v>
      </c>
      <c r="O268" s="47">
        <f t="shared" si="28"/>
        <v>0</v>
      </c>
      <c r="P268" s="47">
        <f t="shared" si="28"/>
        <v>0</v>
      </c>
      <c r="Q268" s="47">
        <f t="shared" si="28"/>
        <v>0</v>
      </c>
      <c r="R268" s="47">
        <f t="shared" si="28"/>
        <v>0</v>
      </c>
      <c r="S268" s="47">
        <f t="shared" si="28"/>
        <v>0</v>
      </c>
      <c r="T268" s="47">
        <f t="shared" si="28"/>
        <v>0</v>
      </c>
      <c r="U268" s="47">
        <f t="shared" si="28"/>
        <v>0</v>
      </c>
      <c r="V268" s="47">
        <f t="shared" si="28"/>
        <v>0</v>
      </c>
      <c r="W268" s="47">
        <f t="shared" si="28"/>
        <v>0</v>
      </c>
      <c r="X268" s="47">
        <f t="shared" si="28"/>
        <v>0</v>
      </c>
      <c r="Y268" s="47">
        <f t="shared" si="28"/>
        <v>0</v>
      </c>
      <c r="Z268" s="47">
        <f t="shared" si="28"/>
        <v>0</v>
      </c>
      <c r="AA268" s="47">
        <f t="shared" si="28"/>
        <v>0</v>
      </c>
      <c r="AB268" s="47">
        <f t="shared" si="28"/>
        <v>0</v>
      </c>
      <c r="AC268" s="47">
        <f t="shared" si="28"/>
        <v>38809.06</v>
      </c>
      <c r="AD268" s="47">
        <f t="shared" si="28"/>
        <v>300000</v>
      </c>
      <c r="AE268" s="47">
        <f t="shared" si="28"/>
        <v>0</v>
      </c>
      <c r="AF268" s="121" t="s">
        <v>817</v>
      </c>
      <c r="AG268" s="121" t="s">
        <v>817</v>
      </c>
      <c r="AH268" s="122" t="s">
        <v>817</v>
      </c>
      <c r="AT268" s="30">
        <f>VLOOKUP(C268,AW:AX,2,FALSE)</f>
        <v>0</v>
      </c>
    </row>
    <row r="269" spans="1:46" ht="61.5" x14ac:dyDescent="0.85">
      <c r="A269" s="30">
        <v>1</v>
      </c>
      <c r="B269" s="108">
        <f>SUBTOTAL(103,$A$22:A269)</f>
        <v>233</v>
      </c>
      <c r="C269" s="34" t="s">
        <v>255</v>
      </c>
      <c r="D269" s="47">
        <f t="shared" ref="D269:D270" si="29">E269+F269+G269+H269+I269+J269+L269+N269+P269+R269+T269+U269+V269+W269+X269+Y269+Z269+AA269+AB269+AC269+AD269+AE269</f>
        <v>1463039.69</v>
      </c>
      <c r="E269" s="47">
        <v>0</v>
      </c>
      <c r="F269" s="47">
        <v>0</v>
      </c>
      <c r="G269" s="47">
        <v>0</v>
      </c>
      <c r="H269" s="47">
        <v>1293635.1599999999</v>
      </c>
      <c r="I269" s="47">
        <v>0</v>
      </c>
      <c r="J269" s="47">
        <v>0</v>
      </c>
      <c r="K269" s="49">
        <v>0</v>
      </c>
      <c r="L269" s="47">
        <v>0</v>
      </c>
      <c r="M269" s="47">
        <v>0</v>
      </c>
      <c r="N269" s="47">
        <v>0</v>
      </c>
      <c r="O269" s="47">
        <v>0</v>
      </c>
      <c r="P269" s="47">
        <v>0</v>
      </c>
      <c r="Q269" s="47">
        <v>0</v>
      </c>
      <c r="R269" s="47">
        <v>0</v>
      </c>
      <c r="S269" s="47">
        <v>0</v>
      </c>
      <c r="T269" s="47">
        <v>0</v>
      </c>
      <c r="U269" s="47">
        <v>0</v>
      </c>
      <c r="V269" s="47">
        <v>0</v>
      </c>
      <c r="W269" s="47">
        <v>0</v>
      </c>
      <c r="X269" s="47">
        <v>0</v>
      </c>
      <c r="Y269" s="47">
        <v>0</v>
      </c>
      <c r="Z269" s="47">
        <v>0</v>
      </c>
      <c r="AA269" s="47">
        <v>0</v>
      </c>
      <c r="AB269" s="47">
        <v>0</v>
      </c>
      <c r="AC269" s="47">
        <v>19404.53</v>
      </c>
      <c r="AD269" s="47">
        <v>150000</v>
      </c>
      <c r="AE269" s="47">
        <v>0</v>
      </c>
      <c r="AF269" s="50">
        <v>2020</v>
      </c>
      <c r="AG269" s="50">
        <v>2020</v>
      </c>
      <c r="AH269" s="51">
        <v>2020</v>
      </c>
      <c r="AT269" s="30" t="e">
        <f>VLOOKUP(C269,AW:AX,2,FALSE)</f>
        <v>#N/A</v>
      </c>
    </row>
    <row r="270" spans="1:46" ht="61.5" x14ac:dyDescent="0.85">
      <c r="A270" s="30">
        <v>1</v>
      </c>
      <c r="B270" s="108">
        <f>SUBTOTAL(103,$A$22:A270)</f>
        <v>234</v>
      </c>
      <c r="C270" s="34" t="s">
        <v>256</v>
      </c>
      <c r="D270" s="47">
        <f t="shared" si="29"/>
        <v>1463039.7</v>
      </c>
      <c r="E270" s="47">
        <v>0</v>
      </c>
      <c r="F270" s="47">
        <v>0</v>
      </c>
      <c r="G270" s="47">
        <v>0</v>
      </c>
      <c r="H270" s="47">
        <v>1293635.17</v>
      </c>
      <c r="I270" s="47">
        <v>0</v>
      </c>
      <c r="J270" s="47">
        <v>0</v>
      </c>
      <c r="K270" s="49">
        <v>0</v>
      </c>
      <c r="L270" s="47">
        <v>0</v>
      </c>
      <c r="M270" s="47">
        <v>0</v>
      </c>
      <c r="N270" s="47">
        <v>0</v>
      </c>
      <c r="O270" s="47">
        <v>0</v>
      </c>
      <c r="P270" s="47">
        <v>0</v>
      </c>
      <c r="Q270" s="47">
        <v>0</v>
      </c>
      <c r="R270" s="47">
        <v>0</v>
      </c>
      <c r="S270" s="47">
        <v>0</v>
      </c>
      <c r="T270" s="47">
        <v>0</v>
      </c>
      <c r="U270" s="47">
        <v>0</v>
      </c>
      <c r="V270" s="47">
        <v>0</v>
      </c>
      <c r="W270" s="47">
        <v>0</v>
      </c>
      <c r="X270" s="47">
        <v>0</v>
      </c>
      <c r="Y270" s="47">
        <v>0</v>
      </c>
      <c r="Z270" s="47">
        <v>0</v>
      </c>
      <c r="AA270" s="47">
        <v>0</v>
      </c>
      <c r="AB270" s="47">
        <v>0</v>
      </c>
      <c r="AC270" s="47">
        <v>19404.53</v>
      </c>
      <c r="AD270" s="47">
        <v>150000</v>
      </c>
      <c r="AE270" s="47">
        <v>0</v>
      </c>
      <c r="AF270" s="50">
        <v>2020</v>
      </c>
      <c r="AG270" s="50">
        <v>2020</v>
      </c>
      <c r="AH270" s="51">
        <v>2020</v>
      </c>
      <c r="AT270" s="30" t="e">
        <f>VLOOKUP(C270,AW:AX,2,FALSE)</f>
        <v>#N/A</v>
      </c>
    </row>
    <row r="271" spans="1:46" ht="61.5" x14ac:dyDescent="0.85">
      <c r="B271" s="34" t="s">
        <v>894</v>
      </c>
      <c r="C271" s="34"/>
      <c r="D271" s="47">
        <f>D272</f>
        <v>1765120</v>
      </c>
      <c r="E271" s="47">
        <f t="shared" ref="E271:AE271" si="30">E272</f>
        <v>0</v>
      </c>
      <c r="F271" s="47">
        <f t="shared" si="30"/>
        <v>0</v>
      </c>
      <c r="G271" s="47">
        <f t="shared" si="30"/>
        <v>0</v>
      </c>
      <c r="H271" s="47">
        <f t="shared" si="30"/>
        <v>0</v>
      </c>
      <c r="I271" s="47">
        <f t="shared" si="30"/>
        <v>0</v>
      </c>
      <c r="J271" s="47">
        <f t="shared" si="30"/>
        <v>0</v>
      </c>
      <c r="K271" s="49">
        <f t="shared" si="30"/>
        <v>0</v>
      </c>
      <c r="L271" s="47">
        <f t="shared" si="30"/>
        <v>0</v>
      </c>
      <c r="M271" s="47">
        <f t="shared" si="30"/>
        <v>0</v>
      </c>
      <c r="N271" s="47">
        <f t="shared" si="30"/>
        <v>0</v>
      </c>
      <c r="O271" s="47">
        <f t="shared" si="30"/>
        <v>0</v>
      </c>
      <c r="P271" s="47">
        <f t="shared" si="30"/>
        <v>0</v>
      </c>
      <c r="Q271" s="47">
        <f t="shared" si="30"/>
        <v>490.6</v>
      </c>
      <c r="R271" s="47">
        <f t="shared" si="30"/>
        <v>1610955.66</v>
      </c>
      <c r="S271" s="47">
        <f t="shared" si="30"/>
        <v>0</v>
      </c>
      <c r="T271" s="47">
        <f t="shared" si="30"/>
        <v>0</v>
      </c>
      <c r="U271" s="47">
        <f t="shared" si="30"/>
        <v>0</v>
      </c>
      <c r="V271" s="47">
        <f t="shared" si="30"/>
        <v>0</v>
      </c>
      <c r="W271" s="47">
        <f t="shared" si="30"/>
        <v>0</v>
      </c>
      <c r="X271" s="47">
        <f t="shared" si="30"/>
        <v>0</v>
      </c>
      <c r="Y271" s="47">
        <f t="shared" si="30"/>
        <v>0</v>
      </c>
      <c r="Z271" s="47">
        <f t="shared" si="30"/>
        <v>0</v>
      </c>
      <c r="AA271" s="47">
        <f t="shared" si="30"/>
        <v>0</v>
      </c>
      <c r="AB271" s="47">
        <f t="shared" si="30"/>
        <v>0</v>
      </c>
      <c r="AC271" s="47">
        <f t="shared" si="30"/>
        <v>24164.34</v>
      </c>
      <c r="AD271" s="47">
        <f t="shared" si="30"/>
        <v>130000</v>
      </c>
      <c r="AE271" s="47">
        <f t="shared" si="30"/>
        <v>0</v>
      </c>
      <c r="AF271" s="121" t="s">
        <v>817</v>
      </c>
      <c r="AG271" s="121" t="s">
        <v>817</v>
      </c>
      <c r="AH271" s="122" t="s">
        <v>817</v>
      </c>
      <c r="AT271" s="30">
        <f>VLOOKUP(C271,AW:AX,2,FALSE)</f>
        <v>0</v>
      </c>
    </row>
    <row r="272" spans="1:46" ht="61.5" x14ac:dyDescent="0.85">
      <c r="A272" s="30">
        <v>1</v>
      </c>
      <c r="B272" s="108">
        <f>SUBTOTAL(103,$A$22:A272)</f>
        <v>235</v>
      </c>
      <c r="C272" s="34" t="s">
        <v>250</v>
      </c>
      <c r="D272" s="47">
        <f>E272+F272+G272+H272+I272+J272+L272+N272+P272+R272+T272+U272+V272+W272+X272+Y272+Z272+AA272+AB272+AC272+AD272+AE272</f>
        <v>1765120</v>
      </c>
      <c r="E272" s="47">
        <v>0</v>
      </c>
      <c r="F272" s="47">
        <v>0</v>
      </c>
      <c r="G272" s="47">
        <v>0</v>
      </c>
      <c r="H272" s="47">
        <v>0</v>
      </c>
      <c r="I272" s="47">
        <v>0</v>
      </c>
      <c r="J272" s="47">
        <v>0</v>
      </c>
      <c r="K272" s="49">
        <v>0</v>
      </c>
      <c r="L272" s="47">
        <v>0</v>
      </c>
      <c r="M272" s="47">
        <v>0</v>
      </c>
      <c r="N272" s="47">
        <v>0</v>
      </c>
      <c r="O272" s="47">
        <v>0</v>
      </c>
      <c r="P272" s="47">
        <v>0</v>
      </c>
      <c r="Q272" s="47">
        <v>490.6</v>
      </c>
      <c r="R272" s="47">
        <v>1610955.66</v>
      </c>
      <c r="S272" s="47">
        <v>0</v>
      </c>
      <c r="T272" s="47">
        <v>0</v>
      </c>
      <c r="U272" s="47">
        <v>0</v>
      </c>
      <c r="V272" s="47">
        <v>0</v>
      </c>
      <c r="W272" s="47">
        <v>0</v>
      </c>
      <c r="X272" s="47">
        <v>0</v>
      </c>
      <c r="Y272" s="47">
        <v>0</v>
      </c>
      <c r="Z272" s="47">
        <v>0</v>
      </c>
      <c r="AA272" s="47">
        <v>0</v>
      </c>
      <c r="AB272" s="47">
        <v>0</v>
      </c>
      <c r="AC272" s="47">
        <v>24164.34</v>
      </c>
      <c r="AD272" s="47">
        <v>130000</v>
      </c>
      <c r="AE272" s="47">
        <v>0</v>
      </c>
      <c r="AF272" s="50">
        <v>2020</v>
      </c>
      <c r="AG272" s="50">
        <v>2020</v>
      </c>
      <c r="AH272" s="51">
        <v>2020</v>
      </c>
      <c r="AT272" s="30" t="e">
        <f>VLOOKUP(C272,AW:AX,2,FALSE)</f>
        <v>#N/A</v>
      </c>
    </row>
    <row r="273" spans="1:49" ht="61.5" x14ac:dyDescent="0.85">
      <c r="B273" s="34" t="s">
        <v>895</v>
      </c>
      <c r="C273" s="129"/>
      <c r="D273" s="46">
        <f>D274+D275</f>
        <v>6729521.4399999995</v>
      </c>
      <c r="E273" s="46">
        <f t="shared" ref="E273:AE273" si="31">E274+E275</f>
        <v>0</v>
      </c>
      <c r="F273" s="46">
        <f t="shared" si="31"/>
        <v>0</v>
      </c>
      <c r="G273" s="46">
        <f t="shared" si="31"/>
        <v>0</v>
      </c>
      <c r="H273" s="46">
        <f t="shared" si="31"/>
        <v>0</v>
      </c>
      <c r="I273" s="46">
        <f t="shared" si="31"/>
        <v>0</v>
      </c>
      <c r="J273" s="46">
        <f t="shared" si="31"/>
        <v>0</v>
      </c>
      <c r="K273" s="120">
        <f t="shared" si="31"/>
        <v>0</v>
      </c>
      <c r="L273" s="46">
        <f t="shared" si="31"/>
        <v>0</v>
      </c>
      <c r="M273" s="46">
        <f t="shared" si="31"/>
        <v>1255.04</v>
      </c>
      <c r="N273" s="46">
        <f t="shared" si="31"/>
        <v>6334503.8899999997</v>
      </c>
      <c r="O273" s="46">
        <f t="shared" si="31"/>
        <v>0</v>
      </c>
      <c r="P273" s="46">
        <f t="shared" si="31"/>
        <v>0</v>
      </c>
      <c r="Q273" s="46">
        <f t="shared" si="31"/>
        <v>0</v>
      </c>
      <c r="R273" s="46">
        <f t="shared" si="31"/>
        <v>0</v>
      </c>
      <c r="S273" s="46">
        <f t="shared" si="31"/>
        <v>0</v>
      </c>
      <c r="T273" s="46">
        <f t="shared" si="31"/>
        <v>0</v>
      </c>
      <c r="U273" s="46">
        <f t="shared" si="31"/>
        <v>0</v>
      </c>
      <c r="V273" s="46">
        <f t="shared" si="31"/>
        <v>0</v>
      </c>
      <c r="W273" s="46">
        <f t="shared" si="31"/>
        <v>0</v>
      </c>
      <c r="X273" s="46">
        <f t="shared" si="31"/>
        <v>0</v>
      </c>
      <c r="Y273" s="46">
        <f t="shared" si="31"/>
        <v>0</v>
      </c>
      <c r="Z273" s="46">
        <f t="shared" si="31"/>
        <v>0</v>
      </c>
      <c r="AA273" s="46">
        <f t="shared" si="31"/>
        <v>0</v>
      </c>
      <c r="AB273" s="46">
        <f t="shared" si="31"/>
        <v>0</v>
      </c>
      <c r="AC273" s="46">
        <f t="shared" si="31"/>
        <v>95017.55</v>
      </c>
      <c r="AD273" s="46">
        <f t="shared" si="31"/>
        <v>300000</v>
      </c>
      <c r="AE273" s="46">
        <f t="shared" si="31"/>
        <v>0</v>
      </c>
      <c r="AF273" s="121" t="s">
        <v>817</v>
      </c>
      <c r="AG273" s="121" t="s">
        <v>817</v>
      </c>
      <c r="AH273" s="122" t="s">
        <v>817</v>
      </c>
      <c r="AT273" s="30">
        <f>VLOOKUP(C273,AW:AX,2,FALSE)</f>
        <v>0</v>
      </c>
    </row>
    <row r="274" spans="1:49" ht="61.5" x14ac:dyDescent="0.85">
      <c r="A274" s="30">
        <v>1</v>
      </c>
      <c r="B274" s="108">
        <f>SUBTOTAL(103,$A$22:A274)</f>
        <v>236</v>
      </c>
      <c r="C274" s="36" t="s">
        <v>0</v>
      </c>
      <c r="D274" s="47">
        <f t="shared" ref="D274:D275" si="32">E274+F274+G274+H274+I274+J274+L274+N274+P274+R274+T274+U274+V274+W274+X274+Y274+Z274+AA274+AB274+AC274+AD274+AE274</f>
        <v>3405114.69</v>
      </c>
      <c r="E274" s="47">
        <v>0</v>
      </c>
      <c r="F274" s="47">
        <v>0</v>
      </c>
      <c r="G274" s="47">
        <v>0</v>
      </c>
      <c r="H274" s="47">
        <v>0</v>
      </c>
      <c r="I274" s="47">
        <v>0</v>
      </c>
      <c r="J274" s="47">
        <v>0</v>
      </c>
      <c r="K274" s="49">
        <v>0</v>
      </c>
      <c r="L274" s="47">
        <v>0</v>
      </c>
      <c r="M274" s="47">
        <v>618.4</v>
      </c>
      <c r="N274" s="47">
        <v>3207009.55</v>
      </c>
      <c r="O274" s="47">
        <v>0</v>
      </c>
      <c r="P274" s="47">
        <v>0</v>
      </c>
      <c r="Q274" s="47">
        <v>0</v>
      </c>
      <c r="R274" s="47">
        <v>0</v>
      </c>
      <c r="S274" s="47">
        <v>0</v>
      </c>
      <c r="T274" s="47">
        <v>0</v>
      </c>
      <c r="U274" s="47">
        <v>0</v>
      </c>
      <c r="V274" s="47">
        <v>0</v>
      </c>
      <c r="W274" s="47">
        <v>0</v>
      </c>
      <c r="X274" s="47">
        <v>0</v>
      </c>
      <c r="Y274" s="47">
        <v>0</v>
      </c>
      <c r="Z274" s="47">
        <v>0</v>
      </c>
      <c r="AA274" s="47">
        <v>0</v>
      </c>
      <c r="AB274" s="47">
        <v>0</v>
      </c>
      <c r="AC274" s="47">
        <v>48105.14</v>
      </c>
      <c r="AD274" s="47">
        <v>150000</v>
      </c>
      <c r="AE274" s="47">
        <v>0</v>
      </c>
      <c r="AF274" s="50">
        <v>2020</v>
      </c>
      <c r="AG274" s="50">
        <v>2020</v>
      </c>
      <c r="AH274" s="51">
        <v>2020</v>
      </c>
      <c r="AT274" s="30" t="e">
        <f>VLOOKUP(C274,AW:AX,2,FALSE)</f>
        <v>#N/A</v>
      </c>
    </row>
    <row r="275" spans="1:49" ht="61.5" x14ac:dyDescent="0.85">
      <c r="A275" s="30">
        <v>1</v>
      </c>
      <c r="B275" s="108">
        <f>SUBTOTAL(103,$A$22:A275)</f>
        <v>237</v>
      </c>
      <c r="C275" s="34" t="s">
        <v>5</v>
      </c>
      <c r="D275" s="47">
        <f t="shared" si="32"/>
        <v>3324406.75</v>
      </c>
      <c r="E275" s="47">
        <v>0</v>
      </c>
      <c r="F275" s="47">
        <v>0</v>
      </c>
      <c r="G275" s="47">
        <v>0</v>
      </c>
      <c r="H275" s="47">
        <v>0</v>
      </c>
      <c r="I275" s="47">
        <v>0</v>
      </c>
      <c r="J275" s="47">
        <v>0</v>
      </c>
      <c r="K275" s="49">
        <v>0</v>
      </c>
      <c r="L275" s="47">
        <v>0</v>
      </c>
      <c r="M275" s="47">
        <v>636.64</v>
      </c>
      <c r="N275" s="47">
        <v>3127494.34</v>
      </c>
      <c r="O275" s="47">
        <v>0</v>
      </c>
      <c r="P275" s="47">
        <v>0</v>
      </c>
      <c r="Q275" s="47">
        <v>0</v>
      </c>
      <c r="R275" s="47">
        <v>0</v>
      </c>
      <c r="S275" s="47">
        <v>0</v>
      </c>
      <c r="T275" s="47">
        <v>0</v>
      </c>
      <c r="U275" s="47">
        <v>0</v>
      </c>
      <c r="V275" s="47">
        <v>0</v>
      </c>
      <c r="W275" s="47">
        <v>0</v>
      </c>
      <c r="X275" s="47">
        <v>0</v>
      </c>
      <c r="Y275" s="47">
        <v>0</v>
      </c>
      <c r="Z275" s="47">
        <v>0</v>
      </c>
      <c r="AA275" s="47">
        <v>0</v>
      </c>
      <c r="AB275" s="47">
        <v>0</v>
      </c>
      <c r="AC275" s="47">
        <v>46912.41</v>
      </c>
      <c r="AD275" s="47">
        <v>150000</v>
      </c>
      <c r="AE275" s="47">
        <v>0</v>
      </c>
      <c r="AF275" s="50">
        <v>2020</v>
      </c>
      <c r="AG275" s="50">
        <v>2020</v>
      </c>
      <c r="AH275" s="51">
        <v>2020</v>
      </c>
      <c r="AT275" s="30" t="e">
        <f>VLOOKUP(C275,AW:AX,2,FALSE)</f>
        <v>#N/A</v>
      </c>
    </row>
    <row r="276" spans="1:49" ht="61.5" x14ac:dyDescent="0.85">
      <c r="B276" s="34" t="s">
        <v>896</v>
      </c>
      <c r="C276" s="128"/>
      <c r="D276" s="47">
        <f>D277</f>
        <v>971834.20000000007</v>
      </c>
      <c r="E276" s="47">
        <f t="shared" ref="E276:AE276" si="33">E277</f>
        <v>0</v>
      </c>
      <c r="F276" s="47">
        <f t="shared" si="33"/>
        <v>0</v>
      </c>
      <c r="G276" s="47">
        <f t="shared" si="33"/>
        <v>0</v>
      </c>
      <c r="H276" s="47">
        <f t="shared" si="33"/>
        <v>0</v>
      </c>
      <c r="I276" s="47">
        <f t="shared" si="33"/>
        <v>0</v>
      </c>
      <c r="J276" s="47">
        <f t="shared" si="33"/>
        <v>0</v>
      </c>
      <c r="K276" s="49">
        <f t="shared" si="33"/>
        <v>0</v>
      </c>
      <c r="L276" s="47">
        <f t="shared" si="33"/>
        <v>0</v>
      </c>
      <c r="M276" s="47">
        <f t="shared" si="33"/>
        <v>182</v>
      </c>
      <c r="N276" s="47">
        <f t="shared" si="33"/>
        <v>839245.52</v>
      </c>
      <c r="O276" s="47">
        <f t="shared" si="33"/>
        <v>0</v>
      </c>
      <c r="P276" s="47">
        <f t="shared" si="33"/>
        <v>0</v>
      </c>
      <c r="Q276" s="47">
        <f t="shared" si="33"/>
        <v>0</v>
      </c>
      <c r="R276" s="47">
        <f t="shared" si="33"/>
        <v>0</v>
      </c>
      <c r="S276" s="47">
        <f t="shared" si="33"/>
        <v>0</v>
      </c>
      <c r="T276" s="47">
        <f t="shared" si="33"/>
        <v>0</v>
      </c>
      <c r="U276" s="47">
        <f t="shared" si="33"/>
        <v>0</v>
      </c>
      <c r="V276" s="47">
        <f t="shared" si="33"/>
        <v>0</v>
      </c>
      <c r="W276" s="47">
        <f t="shared" si="33"/>
        <v>0</v>
      </c>
      <c r="X276" s="47">
        <f t="shared" si="33"/>
        <v>0</v>
      </c>
      <c r="Y276" s="47">
        <f t="shared" si="33"/>
        <v>0</v>
      </c>
      <c r="Z276" s="47">
        <f t="shared" si="33"/>
        <v>0</v>
      </c>
      <c r="AA276" s="47">
        <f t="shared" si="33"/>
        <v>0</v>
      </c>
      <c r="AB276" s="47">
        <f t="shared" si="33"/>
        <v>0</v>
      </c>
      <c r="AC276" s="47">
        <f t="shared" si="33"/>
        <v>12588.68</v>
      </c>
      <c r="AD276" s="47">
        <f t="shared" si="33"/>
        <v>120000</v>
      </c>
      <c r="AE276" s="47">
        <f t="shared" si="33"/>
        <v>0</v>
      </c>
      <c r="AF276" s="121" t="s">
        <v>817</v>
      </c>
      <c r="AG276" s="121" t="s">
        <v>817</v>
      </c>
      <c r="AH276" s="122" t="s">
        <v>817</v>
      </c>
      <c r="AT276" s="30">
        <f>VLOOKUP(C276,AW:AX,2,FALSE)</f>
        <v>0</v>
      </c>
    </row>
    <row r="277" spans="1:49" ht="61.5" x14ac:dyDescent="0.85">
      <c r="A277" s="30">
        <v>1</v>
      </c>
      <c r="B277" s="108">
        <f>SUBTOTAL(103,$A$22:A277)</f>
        <v>238</v>
      </c>
      <c r="C277" s="34" t="s">
        <v>756</v>
      </c>
      <c r="D277" s="47">
        <f>E277+F277+G277+H277+I277+J277+L277+N277+P277+R277+T277+U277+V277+W277+X277+Y277+Z277+AA277+AB277+AC277+AD277+AE277</f>
        <v>971834.20000000007</v>
      </c>
      <c r="E277" s="47">
        <v>0</v>
      </c>
      <c r="F277" s="47">
        <v>0</v>
      </c>
      <c r="G277" s="47">
        <v>0</v>
      </c>
      <c r="H277" s="47">
        <v>0</v>
      </c>
      <c r="I277" s="47">
        <v>0</v>
      </c>
      <c r="J277" s="47">
        <v>0</v>
      </c>
      <c r="K277" s="49">
        <v>0</v>
      </c>
      <c r="L277" s="47">
        <v>0</v>
      </c>
      <c r="M277" s="47">
        <v>182</v>
      </c>
      <c r="N277" s="47">
        <v>839245.52</v>
      </c>
      <c r="O277" s="47">
        <v>0</v>
      </c>
      <c r="P277" s="47">
        <v>0</v>
      </c>
      <c r="Q277" s="47">
        <v>0</v>
      </c>
      <c r="R277" s="47">
        <v>0</v>
      </c>
      <c r="S277" s="47">
        <v>0</v>
      </c>
      <c r="T277" s="47">
        <v>0</v>
      </c>
      <c r="U277" s="47">
        <v>0</v>
      </c>
      <c r="V277" s="47">
        <v>0</v>
      </c>
      <c r="W277" s="47">
        <v>0</v>
      </c>
      <c r="X277" s="47">
        <v>0</v>
      </c>
      <c r="Y277" s="47">
        <v>0</v>
      </c>
      <c r="Z277" s="47">
        <v>0</v>
      </c>
      <c r="AA277" s="47">
        <v>0</v>
      </c>
      <c r="AB277" s="47">
        <v>0</v>
      </c>
      <c r="AC277" s="47">
        <v>12588.68</v>
      </c>
      <c r="AD277" s="47">
        <v>120000</v>
      </c>
      <c r="AE277" s="47">
        <v>0</v>
      </c>
      <c r="AF277" s="35">
        <v>2020</v>
      </c>
      <c r="AG277" s="35">
        <v>2020</v>
      </c>
      <c r="AH277" s="35">
        <v>2020</v>
      </c>
      <c r="AT277" s="30" t="e">
        <f>VLOOKUP(C277,AW:AX,2,FALSE)</f>
        <v>#N/A</v>
      </c>
    </row>
    <row r="278" spans="1:49" ht="61.5" x14ac:dyDescent="0.85">
      <c r="B278" s="34" t="s">
        <v>897</v>
      </c>
      <c r="C278" s="34"/>
      <c r="D278" s="47">
        <f>D279</f>
        <v>5422424.0900000008</v>
      </c>
      <c r="E278" s="47">
        <f t="shared" ref="E278:AE278" si="34">E279</f>
        <v>0</v>
      </c>
      <c r="F278" s="47">
        <f t="shared" si="34"/>
        <v>0</v>
      </c>
      <c r="G278" s="47">
        <f t="shared" si="34"/>
        <v>0</v>
      </c>
      <c r="H278" s="47">
        <f t="shared" si="34"/>
        <v>0</v>
      </c>
      <c r="I278" s="47">
        <f t="shared" si="34"/>
        <v>0</v>
      </c>
      <c r="J278" s="47">
        <f t="shared" si="34"/>
        <v>0</v>
      </c>
      <c r="K278" s="49">
        <f t="shared" si="34"/>
        <v>0</v>
      </c>
      <c r="L278" s="47">
        <f t="shared" si="34"/>
        <v>0</v>
      </c>
      <c r="M278" s="47">
        <f t="shared" si="34"/>
        <v>1241</v>
      </c>
      <c r="N278" s="47">
        <f t="shared" si="34"/>
        <v>5214210.9300000006</v>
      </c>
      <c r="O278" s="47">
        <f t="shared" si="34"/>
        <v>0</v>
      </c>
      <c r="P278" s="47">
        <f t="shared" si="34"/>
        <v>0</v>
      </c>
      <c r="Q278" s="47">
        <f t="shared" si="34"/>
        <v>0</v>
      </c>
      <c r="R278" s="47">
        <f t="shared" si="34"/>
        <v>0</v>
      </c>
      <c r="S278" s="47">
        <f t="shared" si="34"/>
        <v>0</v>
      </c>
      <c r="T278" s="47">
        <f t="shared" si="34"/>
        <v>0</v>
      </c>
      <c r="U278" s="47">
        <f t="shared" si="34"/>
        <v>0</v>
      </c>
      <c r="V278" s="47">
        <f t="shared" si="34"/>
        <v>0</v>
      </c>
      <c r="W278" s="47">
        <f t="shared" si="34"/>
        <v>0</v>
      </c>
      <c r="X278" s="47">
        <f t="shared" si="34"/>
        <v>0</v>
      </c>
      <c r="Y278" s="47">
        <f t="shared" si="34"/>
        <v>0</v>
      </c>
      <c r="Z278" s="47">
        <f t="shared" si="34"/>
        <v>0</v>
      </c>
      <c r="AA278" s="47">
        <f t="shared" si="34"/>
        <v>0</v>
      </c>
      <c r="AB278" s="47">
        <f t="shared" si="34"/>
        <v>0</v>
      </c>
      <c r="AC278" s="47">
        <f t="shared" si="34"/>
        <v>78213.16</v>
      </c>
      <c r="AD278" s="47">
        <f t="shared" si="34"/>
        <v>130000</v>
      </c>
      <c r="AE278" s="47">
        <f t="shared" si="34"/>
        <v>0</v>
      </c>
      <c r="AF278" s="121" t="s">
        <v>817</v>
      </c>
      <c r="AG278" s="121" t="s">
        <v>817</v>
      </c>
      <c r="AH278" s="122" t="s">
        <v>817</v>
      </c>
      <c r="AT278" s="30">
        <f>VLOOKUP(C278,AW:AX,2,FALSE)</f>
        <v>0</v>
      </c>
    </row>
    <row r="279" spans="1:49" ht="61.5" x14ac:dyDescent="0.85">
      <c r="A279" s="30">
        <v>1</v>
      </c>
      <c r="B279" s="108">
        <f>SUBTOTAL(103,$A$22:A279)</f>
        <v>239</v>
      </c>
      <c r="C279" s="34" t="s">
        <v>762</v>
      </c>
      <c r="D279" s="47">
        <f>E279+F279+G279+H279+I279+J279+L279+N279+P279+R279+T279+U279+V279+W279+X279+Y279+Z279+AA279+AB279+AC279+AD279+AE279</f>
        <v>5422424.0900000008</v>
      </c>
      <c r="E279" s="47">
        <v>0</v>
      </c>
      <c r="F279" s="47">
        <v>0</v>
      </c>
      <c r="G279" s="47">
        <v>0</v>
      </c>
      <c r="H279" s="47">
        <v>0</v>
      </c>
      <c r="I279" s="47">
        <v>0</v>
      </c>
      <c r="J279" s="47">
        <v>0</v>
      </c>
      <c r="K279" s="49">
        <v>0</v>
      </c>
      <c r="L279" s="47">
        <v>0</v>
      </c>
      <c r="M279" s="47">
        <v>1241</v>
      </c>
      <c r="N279" s="47">
        <v>5214210.9300000006</v>
      </c>
      <c r="O279" s="47">
        <v>0</v>
      </c>
      <c r="P279" s="47">
        <v>0</v>
      </c>
      <c r="Q279" s="47">
        <v>0</v>
      </c>
      <c r="R279" s="47">
        <v>0</v>
      </c>
      <c r="S279" s="47">
        <v>0</v>
      </c>
      <c r="T279" s="47">
        <v>0</v>
      </c>
      <c r="U279" s="47">
        <v>0</v>
      </c>
      <c r="V279" s="47">
        <v>0</v>
      </c>
      <c r="W279" s="47">
        <v>0</v>
      </c>
      <c r="X279" s="47">
        <v>0</v>
      </c>
      <c r="Y279" s="47">
        <v>0</v>
      </c>
      <c r="Z279" s="47">
        <v>0</v>
      </c>
      <c r="AA279" s="47">
        <v>0</v>
      </c>
      <c r="AB279" s="47">
        <v>0</v>
      </c>
      <c r="AC279" s="47">
        <v>78213.16</v>
      </c>
      <c r="AD279" s="47">
        <v>130000</v>
      </c>
      <c r="AE279" s="47">
        <v>0</v>
      </c>
      <c r="AF279" s="35">
        <v>2020</v>
      </c>
      <c r="AG279" s="35">
        <v>2020</v>
      </c>
      <c r="AH279" s="35">
        <v>2020</v>
      </c>
      <c r="AT279" s="30" t="e">
        <f>VLOOKUP(C279,AW:AX,2,FALSE)</f>
        <v>#N/A</v>
      </c>
    </row>
    <row r="280" spans="1:49" ht="61.5" x14ac:dyDescent="0.85">
      <c r="B280" s="34" t="s">
        <v>898</v>
      </c>
      <c r="C280" s="34"/>
      <c r="D280" s="47">
        <f>D281</f>
        <v>5698132.5200000005</v>
      </c>
      <c r="E280" s="47">
        <f t="shared" ref="E280:AE280" si="35">E281</f>
        <v>0</v>
      </c>
      <c r="F280" s="47">
        <f t="shared" si="35"/>
        <v>0</v>
      </c>
      <c r="G280" s="47">
        <f t="shared" si="35"/>
        <v>0</v>
      </c>
      <c r="H280" s="47">
        <f t="shared" si="35"/>
        <v>0</v>
      </c>
      <c r="I280" s="47">
        <f t="shared" si="35"/>
        <v>0</v>
      </c>
      <c r="J280" s="47">
        <f t="shared" si="35"/>
        <v>0</v>
      </c>
      <c r="K280" s="49">
        <f t="shared" si="35"/>
        <v>0</v>
      </c>
      <c r="L280" s="47">
        <f t="shared" si="35"/>
        <v>0</v>
      </c>
      <c r="M280" s="47">
        <f t="shared" si="35"/>
        <v>475</v>
      </c>
      <c r="N280" s="47">
        <f t="shared" si="35"/>
        <v>2323080.91</v>
      </c>
      <c r="O280" s="47">
        <f t="shared" si="35"/>
        <v>0</v>
      </c>
      <c r="P280" s="47">
        <f t="shared" si="35"/>
        <v>0</v>
      </c>
      <c r="Q280" s="47">
        <f t="shared" si="35"/>
        <v>605</v>
      </c>
      <c r="R280" s="47">
        <f t="shared" si="35"/>
        <v>3034685.12</v>
      </c>
      <c r="S280" s="47">
        <f t="shared" si="35"/>
        <v>0</v>
      </c>
      <c r="T280" s="47">
        <f t="shared" si="35"/>
        <v>0</v>
      </c>
      <c r="U280" s="47">
        <f t="shared" si="35"/>
        <v>0</v>
      </c>
      <c r="V280" s="47">
        <f t="shared" si="35"/>
        <v>0</v>
      </c>
      <c r="W280" s="47">
        <f t="shared" si="35"/>
        <v>0</v>
      </c>
      <c r="X280" s="47">
        <f t="shared" si="35"/>
        <v>0</v>
      </c>
      <c r="Y280" s="47">
        <f t="shared" si="35"/>
        <v>0</v>
      </c>
      <c r="Z280" s="47">
        <f t="shared" si="35"/>
        <v>0</v>
      </c>
      <c r="AA280" s="47">
        <f t="shared" si="35"/>
        <v>0</v>
      </c>
      <c r="AB280" s="47">
        <f t="shared" si="35"/>
        <v>0</v>
      </c>
      <c r="AC280" s="47">
        <f t="shared" si="35"/>
        <v>80366.490000000005</v>
      </c>
      <c r="AD280" s="47">
        <f t="shared" si="35"/>
        <v>260000</v>
      </c>
      <c r="AE280" s="47">
        <f t="shared" si="35"/>
        <v>0</v>
      </c>
      <c r="AF280" s="121" t="s">
        <v>817</v>
      </c>
      <c r="AG280" s="121" t="s">
        <v>817</v>
      </c>
      <c r="AH280" s="122" t="s">
        <v>817</v>
      </c>
      <c r="AT280" s="30">
        <f>VLOOKUP(C280,AW:AX,2,FALSE)</f>
        <v>0</v>
      </c>
    </row>
    <row r="281" spans="1:49" ht="61.5" x14ac:dyDescent="0.85">
      <c r="A281" s="30">
        <v>1</v>
      </c>
      <c r="B281" s="108">
        <f>SUBTOTAL(103,$A$22:A281)</f>
        <v>240</v>
      </c>
      <c r="C281" s="34" t="s">
        <v>862</v>
      </c>
      <c r="D281" s="47">
        <f>E281+F281+G281+H281+I281+J281+L281+N281+P281+R281+T281+U281+V281+W281+X281+Y281+Z281+AA281+AB281+AC281+AD281+AE281</f>
        <v>5698132.5200000005</v>
      </c>
      <c r="E281" s="47">
        <v>0</v>
      </c>
      <c r="F281" s="47">
        <v>0</v>
      </c>
      <c r="G281" s="47">
        <v>0</v>
      </c>
      <c r="H281" s="47">
        <v>0</v>
      </c>
      <c r="I281" s="47">
        <v>0</v>
      </c>
      <c r="J281" s="47">
        <v>0</v>
      </c>
      <c r="K281" s="49">
        <v>0</v>
      </c>
      <c r="L281" s="47">
        <v>0</v>
      </c>
      <c r="M281" s="47">
        <v>475</v>
      </c>
      <c r="N281" s="47">
        <v>2323080.91</v>
      </c>
      <c r="O281" s="47">
        <v>0</v>
      </c>
      <c r="P281" s="47">
        <v>0</v>
      </c>
      <c r="Q281" s="47">
        <v>605</v>
      </c>
      <c r="R281" s="47">
        <v>3034685.12</v>
      </c>
      <c r="S281" s="47">
        <v>0</v>
      </c>
      <c r="T281" s="47">
        <v>0</v>
      </c>
      <c r="U281" s="47">
        <v>0</v>
      </c>
      <c r="V281" s="47">
        <v>0</v>
      </c>
      <c r="W281" s="47">
        <v>0</v>
      </c>
      <c r="X281" s="47">
        <v>0</v>
      </c>
      <c r="Y281" s="47">
        <v>0</v>
      </c>
      <c r="Z281" s="47">
        <v>0</v>
      </c>
      <c r="AA281" s="47">
        <v>0</v>
      </c>
      <c r="AB281" s="47">
        <v>0</v>
      </c>
      <c r="AC281" s="47">
        <v>80366.490000000005</v>
      </c>
      <c r="AD281" s="47">
        <v>260000</v>
      </c>
      <c r="AE281" s="47">
        <v>0</v>
      </c>
      <c r="AF281" s="35">
        <v>2020</v>
      </c>
      <c r="AG281" s="35">
        <v>2020</v>
      </c>
      <c r="AH281" s="35">
        <v>2020</v>
      </c>
      <c r="AT281" s="30" t="e">
        <f>VLOOKUP(C281,AW:AX,2,FALSE)</f>
        <v>#N/A</v>
      </c>
    </row>
    <row r="282" spans="1:49" ht="61.5" x14ac:dyDescent="0.85">
      <c r="B282" s="34" t="s">
        <v>899</v>
      </c>
      <c r="C282" s="128"/>
      <c r="D282" s="47">
        <f>SUM(D283:D289)</f>
        <v>20654065.650000002</v>
      </c>
      <c r="E282" s="47">
        <f t="shared" ref="E282:AE282" si="36">SUM(E283:E289)</f>
        <v>2680926.4399999995</v>
      </c>
      <c r="F282" s="47">
        <f t="shared" si="36"/>
        <v>0</v>
      </c>
      <c r="G282" s="47">
        <f t="shared" si="36"/>
        <v>1321402.94</v>
      </c>
      <c r="H282" s="47">
        <f t="shared" si="36"/>
        <v>416299.28</v>
      </c>
      <c r="I282" s="47">
        <f t="shared" si="36"/>
        <v>0</v>
      </c>
      <c r="J282" s="47">
        <f t="shared" si="36"/>
        <v>0</v>
      </c>
      <c r="K282" s="49">
        <f t="shared" si="36"/>
        <v>0</v>
      </c>
      <c r="L282" s="47">
        <f t="shared" si="36"/>
        <v>0</v>
      </c>
      <c r="M282" s="47">
        <f t="shared" si="36"/>
        <v>3487.9</v>
      </c>
      <c r="N282" s="47">
        <f t="shared" si="36"/>
        <v>14895721.739999998</v>
      </c>
      <c r="O282" s="47">
        <f t="shared" si="36"/>
        <v>0</v>
      </c>
      <c r="P282" s="47">
        <f t="shared" si="36"/>
        <v>0</v>
      </c>
      <c r="Q282" s="47">
        <f t="shared" si="36"/>
        <v>0</v>
      </c>
      <c r="R282" s="47">
        <f t="shared" si="36"/>
        <v>0</v>
      </c>
      <c r="S282" s="47">
        <f t="shared" si="36"/>
        <v>0</v>
      </c>
      <c r="T282" s="47">
        <f t="shared" si="36"/>
        <v>0</v>
      </c>
      <c r="U282" s="47">
        <f t="shared" si="36"/>
        <v>0</v>
      </c>
      <c r="V282" s="47">
        <f t="shared" si="36"/>
        <v>0</v>
      </c>
      <c r="W282" s="47">
        <f t="shared" si="36"/>
        <v>0</v>
      </c>
      <c r="X282" s="47">
        <f t="shared" si="36"/>
        <v>0</v>
      </c>
      <c r="Y282" s="47">
        <f t="shared" si="36"/>
        <v>0</v>
      </c>
      <c r="Z282" s="47">
        <f t="shared" si="36"/>
        <v>0</v>
      </c>
      <c r="AA282" s="47">
        <f t="shared" si="36"/>
        <v>0</v>
      </c>
      <c r="AB282" s="47">
        <f t="shared" si="36"/>
        <v>0</v>
      </c>
      <c r="AC282" s="47">
        <f t="shared" si="36"/>
        <v>289715.25</v>
      </c>
      <c r="AD282" s="47">
        <f t="shared" si="36"/>
        <v>1050000</v>
      </c>
      <c r="AE282" s="47">
        <f t="shared" si="36"/>
        <v>0</v>
      </c>
      <c r="AF282" s="121" t="s">
        <v>817</v>
      </c>
      <c r="AG282" s="121" t="s">
        <v>817</v>
      </c>
      <c r="AH282" s="122" t="s">
        <v>817</v>
      </c>
      <c r="AT282" s="30">
        <f>VLOOKUP(C282,AW:AX,2,FALSE)</f>
        <v>0</v>
      </c>
      <c r="AV282" s="30">
        <v>20654065.649999999</v>
      </c>
      <c r="AW282" s="139">
        <f>AV282-D282</f>
        <v>0</v>
      </c>
    </row>
    <row r="283" spans="1:49" ht="61.5" x14ac:dyDescent="0.85">
      <c r="A283" s="30">
        <v>1</v>
      </c>
      <c r="B283" s="108">
        <f>SUBTOTAL(103,$A$22:A283)</f>
        <v>241</v>
      </c>
      <c r="C283" s="34" t="s">
        <v>116</v>
      </c>
      <c r="D283" s="47">
        <f t="shared" ref="D283:D289" si="37">E283+F283+G283+H283+I283+J283+L283+N283+P283+R283+T283+U283+V283+W283+X283+Y283+Z283+AA283+AB283+AC283+AD283+AE283</f>
        <v>3325000</v>
      </c>
      <c r="E283" s="47">
        <v>0</v>
      </c>
      <c r="F283" s="47">
        <v>0</v>
      </c>
      <c r="G283" s="47">
        <v>0</v>
      </c>
      <c r="H283" s="47">
        <v>0</v>
      </c>
      <c r="I283" s="47">
        <v>0</v>
      </c>
      <c r="J283" s="47">
        <v>0</v>
      </c>
      <c r="K283" s="49">
        <v>0</v>
      </c>
      <c r="L283" s="47">
        <v>0</v>
      </c>
      <c r="M283" s="47">
        <v>665</v>
      </c>
      <c r="N283" s="47">
        <v>3128078.82</v>
      </c>
      <c r="O283" s="47">
        <v>0</v>
      </c>
      <c r="P283" s="47">
        <v>0</v>
      </c>
      <c r="Q283" s="47">
        <v>0</v>
      </c>
      <c r="R283" s="47">
        <v>0</v>
      </c>
      <c r="S283" s="47">
        <v>0</v>
      </c>
      <c r="T283" s="47">
        <v>0</v>
      </c>
      <c r="U283" s="47">
        <v>0</v>
      </c>
      <c r="V283" s="47">
        <v>0</v>
      </c>
      <c r="W283" s="47">
        <v>0</v>
      </c>
      <c r="X283" s="47">
        <v>0</v>
      </c>
      <c r="Y283" s="47">
        <v>0</v>
      </c>
      <c r="Z283" s="47">
        <v>0</v>
      </c>
      <c r="AA283" s="47">
        <v>0</v>
      </c>
      <c r="AB283" s="47">
        <v>0</v>
      </c>
      <c r="AC283" s="47">
        <v>46921.18</v>
      </c>
      <c r="AD283" s="47">
        <v>150000</v>
      </c>
      <c r="AE283" s="47">
        <v>0</v>
      </c>
      <c r="AF283" s="50">
        <v>2020</v>
      </c>
      <c r="AG283" s="50">
        <v>2020</v>
      </c>
      <c r="AH283" s="51">
        <v>2020</v>
      </c>
      <c r="AT283" s="30" t="e">
        <f>VLOOKUP(C283,AW:AX,2,FALSE)</f>
        <v>#N/A</v>
      </c>
    </row>
    <row r="284" spans="1:49" ht="61.5" x14ac:dyDescent="0.85">
      <c r="A284" s="30">
        <v>1</v>
      </c>
      <c r="B284" s="108">
        <f>SUBTOTAL(103,$A$22:A284)</f>
        <v>242</v>
      </c>
      <c r="C284" s="34" t="s">
        <v>119</v>
      </c>
      <c r="D284" s="47">
        <f t="shared" si="37"/>
        <v>3106500</v>
      </c>
      <c r="E284" s="47">
        <v>0</v>
      </c>
      <c r="F284" s="47">
        <v>0</v>
      </c>
      <c r="G284" s="47">
        <v>0</v>
      </c>
      <c r="H284" s="47">
        <v>0</v>
      </c>
      <c r="I284" s="47">
        <v>0</v>
      </c>
      <c r="J284" s="47">
        <v>0</v>
      </c>
      <c r="K284" s="49">
        <v>0</v>
      </c>
      <c r="L284" s="47">
        <v>0</v>
      </c>
      <c r="M284" s="47">
        <v>621.29999999999995</v>
      </c>
      <c r="N284" s="47">
        <v>2912807.88</v>
      </c>
      <c r="O284" s="47">
        <v>0</v>
      </c>
      <c r="P284" s="47">
        <v>0</v>
      </c>
      <c r="Q284" s="47">
        <v>0</v>
      </c>
      <c r="R284" s="47">
        <v>0</v>
      </c>
      <c r="S284" s="47">
        <v>0</v>
      </c>
      <c r="T284" s="47">
        <v>0</v>
      </c>
      <c r="U284" s="47">
        <v>0</v>
      </c>
      <c r="V284" s="47">
        <v>0</v>
      </c>
      <c r="W284" s="47">
        <v>0</v>
      </c>
      <c r="X284" s="47">
        <v>0</v>
      </c>
      <c r="Y284" s="47">
        <v>0</v>
      </c>
      <c r="Z284" s="47">
        <v>0</v>
      </c>
      <c r="AA284" s="47">
        <v>0</v>
      </c>
      <c r="AB284" s="47">
        <v>0</v>
      </c>
      <c r="AC284" s="47">
        <v>43692.12</v>
      </c>
      <c r="AD284" s="47">
        <v>150000</v>
      </c>
      <c r="AE284" s="47">
        <v>0</v>
      </c>
      <c r="AF284" s="50">
        <v>2020</v>
      </c>
      <c r="AG284" s="50">
        <v>2020</v>
      </c>
      <c r="AH284" s="51">
        <v>2020</v>
      </c>
      <c r="AT284" s="30" t="e">
        <f>VLOOKUP(C284,AW:AX,2,FALSE)</f>
        <v>#N/A</v>
      </c>
    </row>
    <row r="285" spans="1:49" ht="61.5" x14ac:dyDescent="0.85">
      <c r="A285" s="30">
        <v>1</v>
      </c>
      <c r="B285" s="108">
        <f>SUBTOTAL(103,$A$22:A285)</f>
        <v>243</v>
      </c>
      <c r="C285" s="34" t="s">
        <v>115</v>
      </c>
      <c r="D285" s="47">
        <f t="shared" si="37"/>
        <v>1617500</v>
      </c>
      <c r="E285" s="47">
        <v>0</v>
      </c>
      <c r="F285" s="47">
        <v>0</v>
      </c>
      <c r="G285" s="47">
        <v>0</v>
      </c>
      <c r="H285" s="47">
        <v>0</v>
      </c>
      <c r="I285" s="47">
        <v>0</v>
      </c>
      <c r="J285" s="47">
        <v>0</v>
      </c>
      <c r="K285" s="49">
        <v>0</v>
      </c>
      <c r="L285" s="47">
        <v>0</v>
      </c>
      <c r="M285" s="47">
        <v>323.5</v>
      </c>
      <c r="N285" s="47">
        <v>1475369.46</v>
      </c>
      <c r="O285" s="47">
        <v>0</v>
      </c>
      <c r="P285" s="47">
        <v>0</v>
      </c>
      <c r="Q285" s="47">
        <v>0</v>
      </c>
      <c r="R285" s="47">
        <v>0</v>
      </c>
      <c r="S285" s="47">
        <v>0</v>
      </c>
      <c r="T285" s="47">
        <v>0</v>
      </c>
      <c r="U285" s="47">
        <v>0</v>
      </c>
      <c r="V285" s="47">
        <v>0</v>
      </c>
      <c r="W285" s="47">
        <v>0</v>
      </c>
      <c r="X285" s="47">
        <v>0</v>
      </c>
      <c r="Y285" s="47">
        <v>0</v>
      </c>
      <c r="Z285" s="47">
        <v>0</v>
      </c>
      <c r="AA285" s="47">
        <v>0</v>
      </c>
      <c r="AB285" s="47">
        <v>0</v>
      </c>
      <c r="AC285" s="47">
        <v>22130.54</v>
      </c>
      <c r="AD285" s="47">
        <v>120000</v>
      </c>
      <c r="AE285" s="47">
        <v>0</v>
      </c>
      <c r="AF285" s="50">
        <v>2020</v>
      </c>
      <c r="AG285" s="50">
        <v>2020</v>
      </c>
      <c r="AH285" s="51">
        <v>2020</v>
      </c>
      <c r="AT285" s="30" t="e">
        <f>VLOOKUP(C285,AW:AX,2,FALSE)</f>
        <v>#N/A</v>
      </c>
    </row>
    <row r="286" spans="1:49" ht="61.5" x14ac:dyDescent="0.85">
      <c r="A286" s="30">
        <v>1</v>
      </c>
      <c r="B286" s="108">
        <f>SUBTOTAL(103,$A$22:A286)</f>
        <v>244</v>
      </c>
      <c r="C286" s="34" t="s">
        <v>117</v>
      </c>
      <c r="D286" s="47">
        <f t="shared" si="37"/>
        <v>4620657.5600000005</v>
      </c>
      <c r="E286" s="47">
        <v>0</v>
      </c>
      <c r="F286" s="47">
        <v>0</v>
      </c>
      <c r="G286" s="47">
        <v>0</v>
      </c>
      <c r="H286" s="47">
        <v>0</v>
      </c>
      <c r="I286" s="47">
        <v>0</v>
      </c>
      <c r="J286" s="47">
        <v>0</v>
      </c>
      <c r="K286" s="49">
        <v>0</v>
      </c>
      <c r="L286" s="47">
        <v>0</v>
      </c>
      <c r="M286" s="47">
        <v>1238.2</v>
      </c>
      <c r="N286" s="47">
        <f>5190226.6-815194.52</f>
        <v>4375032.08</v>
      </c>
      <c r="O286" s="47">
        <v>0</v>
      </c>
      <c r="P286" s="47">
        <v>0</v>
      </c>
      <c r="Q286" s="47">
        <v>0</v>
      </c>
      <c r="R286" s="47">
        <v>0</v>
      </c>
      <c r="S286" s="47">
        <v>0</v>
      </c>
      <c r="T286" s="47">
        <v>0</v>
      </c>
      <c r="U286" s="47">
        <v>0</v>
      </c>
      <c r="V286" s="47">
        <v>0</v>
      </c>
      <c r="W286" s="47">
        <v>0</v>
      </c>
      <c r="X286" s="47">
        <v>0</v>
      </c>
      <c r="Y286" s="47">
        <v>0</v>
      </c>
      <c r="Z286" s="47">
        <v>0</v>
      </c>
      <c r="AA286" s="47">
        <v>0</v>
      </c>
      <c r="AB286" s="47">
        <v>0</v>
      </c>
      <c r="AC286" s="47">
        <f>ROUND(N286*1.5%,2)</f>
        <v>65625.48</v>
      </c>
      <c r="AD286" s="47">
        <v>180000</v>
      </c>
      <c r="AE286" s="47">
        <v>0</v>
      </c>
      <c r="AF286" s="50">
        <v>2020</v>
      </c>
      <c r="AG286" s="50">
        <v>2020</v>
      </c>
      <c r="AH286" s="51">
        <v>2020</v>
      </c>
      <c r="AT286" s="30" t="e">
        <f>VLOOKUP(C286,AW:AX,2,FALSE)</f>
        <v>#N/A</v>
      </c>
    </row>
    <row r="287" spans="1:49" ht="61.5" x14ac:dyDescent="0.85">
      <c r="A287" s="30">
        <v>1</v>
      </c>
      <c r="B287" s="108">
        <f>SUBTOTAL(103,$A$22:A287)</f>
        <v>245</v>
      </c>
      <c r="C287" s="34" t="s">
        <v>118</v>
      </c>
      <c r="D287" s="47">
        <f t="shared" si="37"/>
        <v>2586925.65</v>
      </c>
      <c r="E287" s="47">
        <v>2253128.7199999997</v>
      </c>
      <c r="F287" s="47">
        <v>0</v>
      </c>
      <c r="G287" s="47">
        <v>0</v>
      </c>
      <c r="H287" s="47">
        <v>0</v>
      </c>
      <c r="I287" s="47">
        <v>0</v>
      </c>
      <c r="J287" s="47">
        <v>0</v>
      </c>
      <c r="K287" s="49">
        <v>0</v>
      </c>
      <c r="L287" s="47">
        <v>0</v>
      </c>
      <c r="M287" s="47">
        <v>0</v>
      </c>
      <c r="N287" s="47">
        <v>0</v>
      </c>
      <c r="O287" s="47">
        <v>0</v>
      </c>
      <c r="P287" s="47">
        <v>0</v>
      </c>
      <c r="Q287" s="47">
        <v>0</v>
      </c>
      <c r="R287" s="47">
        <v>0</v>
      </c>
      <c r="S287" s="47">
        <v>0</v>
      </c>
      <c r="T287" s="47">
        <v>0</v>
      </c>
      <c r="U287" s="47">
        <v>0</v>
      </c>
      <c r="V287" s="47">
        <v>0</v>
      </c>
      <c r="W287" s="47">
        <v>0</v>
      </c>
      <c r="X287" s="47">
        <v>0</v>
      </c>
      <c r="Y287" s="47">
        <v>0</v>
      </c>
      <c r="Z287" s="47">
        <v>0</v>
      </c>
      <c r="AA287" s="47">
        <v>0</v>
      </c>
      <c r="AB287" s="47">
        <v>0</v>
      </c>
      <c r="AC287" s="47">
        <v>33796.93</v>
      </c>
      <c r="AD287" s="47">
        <v>300000</v>
      </c>
      <c r="AE287" s="47">
        <v>0</v>
      </c>
      <c r="AF287" s="50">
        <v>2020</v>
      </c>
      <c r="AG287" s="50">
        <v>2020</v>
      </c>
      <c r="AH287" s="51">
        <v>2020</v>
      </c>
      <c r="AT287" s="30" t="e">
        <f>VLOOKUP(C287,AW:AX,2,FALSE)</f>
        <v>#N/A</v>
      </c>
    </row>
    <row r="288" spans="1:49" ht="61.5" x14ac:dyDescent="0.85">
      <c r="A288" s="30">
        <v>1</v>
      </c>
      <c r="B288" s="108">
        <f>SUBTOTAL(103,$A$22:A288)</f>
        <v>246</v>
      </c>
      <c r="C288" s="34" t="s">
        <v>120</v>
      </c>
      <c r="D288" s="47">
        <f t="shared" si="37"/>
        <v>3199500</v>
      </c>
      <c r="E288" s="47">
        <v>0</v>
      </c>
      <c r="F288" s="47">
        <v>0</v>
      </c>
      <c r="G288" s="47">
        <v>0</v>
      </c>
      <c r="H288" s="47">
        <v>0</v>
      </c>
      <c r="I288" s="47">
        <v>0</v>
      </c>
      <c r="J288" s="47">
        <v>0</v>
      </c>
      <c r="K288" s="49">
        <v>0</v>
      </c>
      <c r="L288" s="47">
        <v>0</v>
      </c>
      <c r="M288" s="47">
        <v>639.9</v>
      </c>
      <c r="N288" s="47">
        <v>3004433.5</v>
      </c>
      <c r="O288" s="47">
        <v>0</v>
      </c>
      <c r="P288" s="47">
        <v>0</v>
      </c>
      <c r="Q288" s="47">
        <v>0</v>
      </c>
      <c r="R288" s="47">
        <v>0</v>
      </c>
      <c r="S288" s="47">
        <v>0</v>
      </c>
      <c r="T288" s="47">
        <v>0</v>
      </c>
      <c r="U288" s="47">
        <v>0</v>
      </c>
      <c r="V288" s="47">
        <v>0</v>
      </c>
      <c r="W288" s="47">
        <v>0</v>
      </c>
      <c r="X288" s="47">
        <v>0</v>
      </c>
      <c r="Y288" s="47">
        <v>0</v>
      </c>
      <c r="Z288" s="47">
        <v>0</v>
      </c>
      <c r="AA288" s="47">
        <v>0</v>
      </c>
      <c r="AB288" s="47">
        <v>0</v>
      </c>
      <c r="AC288" s="47">
        <v>45066.5</v>
      </c>
      <c r="AD288" s="47">
        <v>150000</v>
      </c>
      <c r="AE288" s="47">
        <v>0</v>
      </c>
      <c r="AF288" s="50">
        <v>2020</v>
      </c>
      <c r="AG288" s="50">
        <v>2020</v>
      </c>
      <c r="AH288" s="51">
        <v>2020</v>
      </c>
      <c r="AT288" s="30" t="e">
        <f>VLOOKUP(C288,AW:AX,2,FALSE)</f>
        <v>#N/A</v>
      </c>
    </row>
    <row r="289" spans="1:46" ht="61.5" x14ac:dyDescent="0.85">
      <c r="A289" s="30">
        <v>1</v>
      </c>
      <c r="B289" s="108">
        <f>SUBTOTAL(103,$A$22:A289)</f>
        <v>247</v>
      </c>
      <c r="C289" s="34" t="s">
        <v>121</v>
      </c>
      <c r="D289" s="47">
        <f t="shared" si="37"/>
        <v>2197982.44</v>
      </c>
      <c r="E289" s="47">
        <v>427797.72</v>
      </c>
      <c r="F289" s="47">
        <v>0</v>
      </c>
      <c r="G289" s="47">
        <v>1321402.94</v>
      </c>
      <c r="H289" s="47">
        <v>416299.28</v>
      </c>
      <c r="I289" s="47">
        <v>0</v>
      </c>
      <c r="J289" s="47">
        <v>0</v>
      </c>
      <c r="K289" s="49">
        <v>0</v>
      </c>
      <c r="L289" s="47">
        <v>0</v>
      </c>
      <c r="M289" s="47">
        <v>0</v>
      </c>
      <c r="N289" s="47">
        <v>0</v>
      </c>
      <c r="O289" s="47">
        <v>0</v>
      </c>
      <c r="P289" s="47">
        <v>0</v>
      </c>
      <c r="Q289" s="47">
        <v>0</v>
      </c>
      <c r="R289" s="47">
        <v>0</v>
      </c>
      <c r="S289" s="47">
        <v>0</v>
      </c>
      <c r="T289" s="47">
        <v>0</v>
      </c>
      <c r="U289" s="47">
        <v>0</v>
      </c>
      <c r="V289" s="47">
        <v>0</v>
      </c>
      <c r="W289" s="47">
        <v>0</v>
      </c>
      <c r="X289" s="47">
        <v>0</v>
      </c>
      <c r="Y289" s="47">
        <v>0</v>
      </c>
      <c r="Z289" s="47">
        <v>0</v>
      </c>
      <c r="AA289" s="47">
        <v>0</v>
      </c>
      <c r="AB289" s="47">
        <v>0</v>
      </c>
      <c r="AC289" s="47">
        <v>32482.5</v>
      </c>
      <c r="AD289" s="47">
        <v>0</v>
      </c>
      <c r="AE289" s="47">
        <v>0</v>
      </c>
      <c r="AF289" s="50" t="s">
        <v>278</v>
      </c>
      <c r="AG289" s="50">
        <v>2020</v>
      </c>
      <c r="AH289" s="51">
        <v>2020</v>
      </c>
      <c r="AT289" s="30" t="e">
        <f>VLOOKUP(C289,AW:AX,2,FALSE)</f>
        <v>#N/A</v>
      </c>
    </row>
    <row r="290" spans="1:46" ht="61.5" x14ac:dyDescent="0.85">
      <c r="B290" s="34" t="s">
        <v>900</v>
      </c>
      <c r="C290" s="34"/>
      <c r="D290" s="47">
        <f>D291</f>
        <v>3060000</v>
      </c>
      <c r="E290" s="47">
        <f t="shared" ref="E290:AE290" si="38">E291</f>
        <v>0</v>
      </c>
      <c r="F290" s="47">
        <f t="shared" si="38"/>
        <v>0</v>
      </c>
      <c r="G290" s="47">
        <f t="shared" si="38"/>
        <v>0</v>
      </c>
      <c r="H290" s="47">
        <f t="shared" si="38"/>
        <v>0</v>
      </c>
      <c r="I290" s="47">
        <f t="shared" si="38"/>
        <v>0</v>
      </c>
      <c r="J290" s="47">
        <f t="shared" si="38"/>
        <v>0</v>
      </c>
      <c r="K290" s="49">
        <f t="shared" si="38"/>
        <v>0</v>
      </c>
      <c r="L290" s="47">
        <f t="shared" si="38"/>
        <v>0</v>
      </c>
      <c r="M290" s="47">
        <f t="shared" si="38"/>
        <v>612</v>
      </c>
      <c r="N290" s="47">
        <f t="shared" si="38"/>
        <v>2866995.07</v>
      </c>
      <c r="O290" s="47">
        <f t="shared" si="38"/>
        <v>0</v>
      </c>
      <c r="P290" s="47">
        <f t="shared" si="38"/>
        <v>0</v>
      </c>
      <c r="Q290" s="47">
        <f t="shared" si="38"/>
        <v>0</v>
      </c>
      <c r="R290" s="47">
        <f t="shared" si="38"/>
        <v>0</v>
      </c>
      <c r="S290" s="47">
        <f t="shared" si="38"/>
        <v>0</v>
      </c>
      <c r="T290" s="47">
        <f t="shared" si="38"/>
        <v>0</v>
      </c>
      <c r="U290" s="47">
        <f t="shared" si="38"/>
        <v>0</v>
      </c>
      <c r="V290" s="47">
        <f t="shared" si="38"/>
        <v>0</v>
      </c>
      <c r="W290" s="47">
        <f t="shared" si="38"/>
        <v>0</v>
      </c>
      <c r="X290" s="47">
        <f t="shared" si="38"/>
        <v>0</v>
      </c>
      <c r="Y290" s="47">
        <f t="shared" si="38"/>
        <v>0</v>
      </c>
      <c r="Z290" s="47">
        <f t="shared" si="38"/>
        <v>0</v>
      </c>
      <c r="AA290" s="47">
        <f t="shared" si="38"/>
        <v>0</v>
      </c>
      <c r="AB290" s="47">
        <f t="shared" si="38"/>
        <v>0</v>
      </c>
      <c r="AC290" s="47">
        <f t="shared" si="38"/>
        <v>43004.93</v>
      </c>
      <c r="AD290" s="47">
        <f t="shared" si="38"/>
        <v>150000</v>
      </c>
      <c r="AE290" s="47">
        <f t="shared" si="38"/>
        <v>0</v>
      </c>
      <c r="AF290" s="121" t="s">
        <v>817</v>
      </c>
      <c r="AG290" s="121" t="s">
        <v>817</v>
      </c>
      <c r="AH290" s="122" t="s">
        <v>817</v>
      </c>
      <c r="AT290" s="30">
        <f>VLOOKUP(C290,AW:AX,2,FALSE)</f>
        <v>0</v>
      </c>
    </row>
    <row r="291" spans="1:46" ht="61.5" x14ac:dyDescent="0.85">
      <c r="A291" s="30">
        <v>1</v>
      </c>
      <c r="B291" s="108">
        <f>SUBTOTAL(103,$A$22:A291)</f>
        <v>248</v>
      </c>
      <c r="C291" s="34" t="s">
        <v>122</v>
      </c>
      <c r="D291" s="47">
        <f>E291+F291+G291+H291+I291+J291+L291+N291+P291+R291+T291+U291+V291+W291+X291+Y291+Z291+AA291+AB291+AC291+AD291+AE291</f>
        <v>3060000</v>
      </c>
      <c r="E291" s="47">
        <v>0</v>
      </c>
      <c r="F291" s="47">
        <v>0</v>
      </c>
      <c r="G291" s="47">
        <v>0</v>
      </c>
      <c r="H291" s="47">
        <v>0</v>
      </c>
      <c r="I291" s="47">
        <v>0</v>
      </c>
      <c r="J291" s="47">
        <v>0</v>
      </c>
      <c r="K291" s="49">
        <v>0</v>
      </c>
      <c r="L291" s="47">
        <v>0</v>
      </c>
      <c r="M291" s="47">
        <v>612</v>
      </c>
      <c r="N291" s="47">
        <v>2866995.07</v>
      </c>
      <c r="O291" s="47">
        <v>0</v>
      </c>
      <c r="P291" s="47">
        <v>0</v>
      </c>
      <c r="Q291" s="47">
        <v>0</v>
      </c>
      <c r="R291" s="47">
        <v>0</v>
      </c>
      <c r="S291" s="47">
        <v>0</v>
      </c>
      <c r="T291" s="47">
        <v>0</v>
      </c>
      <c r="U291" s="47">
        <v>0</v>
      </c>
      <c r="V291" s="47">
        <v>0</v>
      </c>
      <c r="W291" s="47">
        <v>0</v>
      </c>
      <c r="X291" s="47">
        <v>0</v>
      </c>
      <c r="Y291" s="47">
        <v>0</v>
      </c>
      <c r="Z291" s="47">
        <v>0</v>
      </c>
      <c r="AA291" s="47">
        <v>0</v>
      </c>
      <c r="AB291" s="47">
        <v>0</v>
      </c>
      <c r="AC291" s="47">
        <v>43004.93</v>
      </c>
      <c r="AD291" s="47">
        <v>150000</v>
      </c>
      <c r="AE291" s="47">
        <v>0</v>
      </c>
      <c r="AF291" s="50">
        <v>2020</v>
      </c>
      <c r="AG291" s="50">
        <v>2020</v>
      </c>
      <c r="AH291" s="51">
        <v>2020</v>
      </c>
      <c r="AT291" s="30" t="e">
        <f>VLOOKUP(C291,AW:AX,2,FALSE)</f>
        <v>#N/A</v>
      </c>
    </row>
    <row r="292" spans="1:46" ht="61.5" x14ac:dyDescent="0.85">
      <c r="B292" s="34" t="s">
        <v>961</v>
      </c>
      <c r="C292" s="34"/>
      <c r="D292" s="47">
        <f>D293</f>
        <v>1368088.88</v>
      </c>
      <c r="E292" s="47">
        <f t="shared" ref="E292:AE292" si="39">E293</f>
        <v>0</v>
      </c>
      <c r="F292" s="47">
        <f t="shared" si="39"/>
        <v>0</v>
      </c>
      <c r="G292" s="47">
        <f t="shared" si="39"/>
        <v>0</v>
      </c>
      <c r="H292" s="47">
        <f t="shared" si="39"/>
        <v>0</v>
      </c>
      <c r="I292" s="47">
        <f t="shared" si="39"/>
        <v>0</v>
      </c>
      <c r="J292" s="47">
        <f t="shared" si="39"/>
        <v>0</v>
      </c>
      <c r="K292" s="49">
        <f t="shared" si="39"/>
        <v>0</v>
      </c>
      <c r="L292" s="47">
        <f t="shared" si="39"/>
        <v>0</v>
      </c>
      <c r="M292" s="47">
        <f t="shared" si="39"/>
        <v>0</v>
      </c>
      <c r="N292" s="47">
        <f t="shared" si="39"/>
        <v>0</v>
      </c>
      <c r="O292" s="47">
        <f t="shared" si="39"/>
        <v>0</v>
      </c>
      <c r="P292" s="47">
        <f t="shared" si="39"/>
        <v>0</v>
      </c>
      <c r="Q292" s="47">
        <f t="shared" si="39"/>
        <v>366.6</v>
      </c>
      <c r="R292" s="47">
        <f t="shared" si="39"/>
        <v>1219792</v>
      </c>
      <c r="S292" s="47">
        <f t="shared" si="39"/>
        <v>0</v>
      </c>
      <c r="T292" s="47">
        <f t="shared" si="39"/>
        <v>0</v>
      </c>
      <c r="U292" s="47">
        <f t="shared" si="39"/>
        <v>0</v>
      </c>
      <c r="V292" s="47">
        <f t="shared" si="39"/>
        <v>0</v>
      </c>
      <c r="W292" s="47">
        <f t="shared" si="39"/>
        <v>0</v>
      </c>
      <c r="X292" s="47">
        <f t="shared" si="39"/>
        <v>0</v>
      </c>
      <c r="Y292" s="47">
        <f t="shared" si="39"/>
        <v>0</v>
      </c>
      <c r="Z292" s="47">
        <f t="shared" si="39"/>
        <v>0</v>
      </c>
      <c r="AA292" s="47">
        <f t="shared" si="39"/>
        <v>0</v>
      </c>
      <c r="AB292" s="47">
        <f t="shared" si="39"/>
        <v>0</v>
      </c>
      <c r="AC292" s="47">
        <f t="shared" si="39"/>
        <v>18296.88</v>
      </c>
      <c r="AD292" s="47">
        <f t="shared" si="39"/>
        <v>130000</v>
      </c>
      <c r="AE292" s="47">
        <f t="shared" si="39"/>
        <v>0</v>
      </c>
      <c r="AF292" s="121" t="s">
        <v>817</v>
      </c>
      <c r="AG292" s="121" t="s">
        <v>817</v>
      </c>
      <c r="AH292" s="122" t="s">
        <v>817</v>
      </c>
      <c r="AT292" s="30">
        <f>VLOOKUP(C292,AW:AX,2,FALSE)</f>
        <v>0</v>
      </c>
    </row>
    <row r="293" spans="1:46" ht="61.5" x14ac:dyDescent="0.85">
      <c r="A293" s="30">
        <v>1</v>
      </c>
      <c r="B293" s="108">
        <f>SUBTOTAL(103,$A$22:A293)</f>
        <v>249</v>
      </c>
      <c r="C293" s="34" t="s">
        <v>123</v>
      </c>
      <c r="D293" s="47">
        <f>E293+F293+G293+H293+I293+J293+L293+N293+P293+R293+T293+U293+V293+W293+X293+Y293+Z293+AA293+AB293+AC293+AD293+AE293</f>
        <v>1368088.88</v>
      </c>
      <c r="E293" s="47">
        <v>0</v>
      </c>
      <c r="F293" s="47">
        <v>0</v>
      </c>
      <c r="G293" s="47">
        <v>0</v>
      </c>
      <c r="H293" s="47">
        <v>0</v>
      </c>
      <c r="I293" s="47">
        <v>0</v>
      </c>
      <c r="J293" s="47">
        <v>0</v>
      </c>
      <c r="K293" s="49">
        <v>0</v>
      </c>
      <c r="L293" s="47">
        <v>0</v>
      </c>
      <c r="M293" s="47">
        <v>0</v>
      </c>
      <c r="N293" s="47">
        <v>0</v>
      </c>
      <c r="O293" s="47">
        <v>0</v>
      </c>
      <c r="P293" s="47">
        <v>0</v>
      </c>
      <c r="Q293" s="47">
        <v>366.6</v>
      </c>
      <c r="R293" s="47">
        <v>1219792</v>
      </c>
      <c r="S293" s="47">
        <v>0</v>
      </c>
      <c r="T293" s="47">
        <v>0</v>
      </c>
      <c r="U293" s="47">
        <v>0</v>
      </c>
      <c r="V293" s="47">
        <v>0</v>
      </c>
      <c r="W293" s="47">
        <v>0</v>
      </c>
      <c r="X293" s="47">
        <v>0</v>
      </c>
      <c r="Y293" s="47">
        <v>0</v>
      </c>
      <c r="Z293" s="47">
        <v>0</v>
      </c>
      <c r="AA293" s="47">
        <v>0</v>
      </c>
      <c r="AB293" s="47">
        <v>0</v>
      </c>
      <c r="AC293" s="47">
        <v>18296.88</v>
      </c>
      <c r="AD293" s="47">
        <v>130000</v>
      </c>
      <c r="AE293" s="47">
        <v>0</v>
      </c>
      <c r="AF293" s="50">
        <v>2020</v>
      </c>
      <c r="AG293" s="50">
        <v>2020</v>
      </c>
      <c r="AH293" s="51">
        <v>2020</v>
      </c>
      <c r="AT293" s="30" t="e">
        <f>VLOOKUP(C293,AW:AX,2,FALSE)</f>
        <v>#N/A</v>
      </c>
    </row>
    <row r="294" spans="1:46" ht="61.5" x14ac:dyDescent="0.85">
      <c r="B294" s="34" t="s">
        <v>901</v>
      </c>
      <c r="C294" s="34"/>
      <c r="D294" s="47">
        <f>D295</f>
        <v>3406450</v>
      </c>
      <c r="E294" s="47">
        <f t="shared" ref="E294:AE294" si="40">E295</f>
        <v>0</v>
      </c>
      <c r="F294" s="47">
        <f t="shared" si="40"/>
        <v>0</v>
      </c>
      <c r="G294" s="47">
        <f t="shared" si="40"/>
        <v>0</v>
      </c>
      <c r="H294" s="47">
        <f t="shared" si="40"/>
        <v>0</v>
      </c>
      <c r="I294" s="47">
        <f t="shared" si="40"/>
        <v>0</v>
      </c>
      <c r="J294" s="47">
        <f t="shared" si="40"/>
        <v>0</v>
      </c>
      <c r="K294" s="49">
        <f t="shared" si="40"/>
        <v>0</v>
      </c>
      <c r="L294" s="47">
        <f t="shared" si="40"/>
        <v>0</v>
      </c>
      <c r="M294" s="47">
        <f t="shared" si="40"/>
        <v>681.29</v>
      </c>
      <c r="N294" s="47">
        <f t="shared" si="40"/>
        <v>3208325.1200000001</v>
      </c>
      <c r="O294" s="47">
        <f t="shared" si="40"/>
        <v>0</v>
      </c>
      <c r="P294" s="47">
        <f t="shared" si="40"/>
        <v>0</v>
      </c>
      <c r="Q294" s="47">
        <f t="shared" si="40"/>
        <v>0</v>
      </c>
      <c r="R294" s="47">
        <f t="shared" si="40"/>
        <v>0</v>
      </c>
      <c r="S294" s="47">
        <f t="shared" si="40"/>
        <v>0</v>
      </c>
      <c r="T294" s="47">
        <f t="shared" si="40"/>
        <v>0</v>
      </c>
      <c r="U294" s="47">
        <f t="shared" si="40"/>
        <v>0</v>
      </c>
      <c r="V294" s="47">
        <f t="shared" si="40"/>
        <v>0</v>
      </c>
      <c r="W294" s="47">
        <f t="shared" si="40"/>
        <v>0</v>
      </c>
      <c r="X294" s="47">
        <f t="shared" si="40"/>
        <v>0</v>
      </c>
      <c r="Y294" s="47">
        <f t="shared" si="40"/>
        <v>0</v>
      </c>
      <c r="Z294" s="47">
        <f t="shared" si="40"/>
        <v>0</v>
      </c>
      <c r="AA294" s="47">
        <f t="shared" si="40"/>
        <v>0</v>
      </c>
      <c r="AB294" s="47">
        <f t="shared" si="40"/>
        <v>0</v>
      </c>
      <c r="AC294" s="47">
        <f t="shared" si="40"/>
        <v>48124.88</v>
      </c>
      <c r="AD294" s="47">
        <f t="shared" si="40"/>
        <v>150000</v>
      </c>
      <c r="AE294" s="47">
        <f t="shared" si="40"/>
        <v>0</v>
      </c>
      <c r="AF294" s="121" t="s">
        <v>817</v>
      </c>
      <c r="AG294" s="121" t="s">
        <v>817</v>
      </c>
      <c r="AH294" s="122" t="s">
        <v>817</v>
      </c>
      <c r="AT294" s="30">
        <f>VLOOKUP(C294,AW:AX,2,FALSE)</f>
        <v>0</v>
      </c>
    </row>
    <row r="295" spans="1:46" ht="61.5" x14ac:dyDescent="0.85">
      <c r="A295" s="30">
        <v>1</v>
      </c>
      <c r="B295" s="108">
        <f>SUBTOTAL(103,$A$22:A295)</f>
        <v>250</v>
      </c>
      <c r="C295" s="34" t="s">
        <v>124</v>
      </c>
      <c r="D295" s="47">
        <f>E295+F295+G295+H295+I295+J295+L295+N295+P295+R295+T295+U295+V295+W295+X295+Y295+Z295+AA295+AB295+AC295+AD295+AE295</f>
        <v>3406450</v>
      </c>
      <c r="E295" s="47">
        <v>0</v>
      </c>
      <c r="F295" s="47">
        <v>0</v>
      </c>
      <c r="G295" s="47">
        <v>0</v>
      </c>
      <c r="H295" s="47">
        <v>0</v>
      </c>
      <c r="I295" s="47">
        <v>0</v>
      </c>
      <c r="J295" s="47">
        <v>0</v>
      </c>
      <c r="K295" s="49">
        <v>0</v>
      </c>
      <c r="L295" s="47">
        <v>0</v>
      </c>
      <c r="M295" s="47">
        <v>681.29</v>
      </c>
      <c r="N295" s="47">
        <v>3208325.1200000001</v>
      </c>
      <c r="O295" s="47">
        <v>0</v>
      </c>
      <c r="P295" s="47">
        <v>0</v>
      </c>
      <c r="Q295" s="47">
        <v>0</v>
      </c>
      <c r="R295" s="47">
        <v>0</v>
      </c>
      <c r="S295" s="47">
        <v>0</v>
      </c>
      <c r="T295" s="47">
        <v>0</v>
      </c>
      <c r="U295" s="47">
        <v>0</v>
      </c>
      <c r="V295" s="47">
        <v>0</v>
      </c>
      <c r="W295" s="47">
        <v>0</v>
      </c>
      <c r="X295" s="47">
        <v>0</v>
      </c>
      <c r="Y295" s="47">
        <v>0</v>
      </c>
      <c r="Z295" s="47">
        <v>0</v>
      </c>
      <c r="AA295" s="47">
        <v>0</v>
      </c>
      <c r="AB295" s="47">
        <v>0</v>
      </c>
      <c r="AC295" s="47">
        <v>48124.88</v>
      </c>
      <c r="AD295" s="47">
        <v>150000</v>
      </c>
      <c r="AE295" s="47">
        <v>0</v>
      </c>
      <c r="AF295" s="50">
        <v>2020</v>
      </c>
      <c r="AG295" s="50">
        <v>2020</v>
      </c>
      <c r="AH295" s="51">
        <v>2020</v>
      </c>
      <c r="AT295" s="30" t="e">
        <f>VLOOKUP(C295,AW:AX,2,FALSE)</f>
        <v>#N/A</v>
      </c>
    </row>
    <row r="296" spans="1:46" ht="61.5" x14ac:dyDescent="0.85">
      <c r="B296" s="34" t="s">
        <v>902</v>
      </c>
      <c r="C296" s="128"/>
      <c r="D296" s="47">
        <f>SUM(D297:D299)</f>
        <v>9503042</v>
      </c>
      <c r="E296" s="47">
        <f t="shared" ref="E296:AE296" si="41">SUM(E297:E299)</f>
        <v>0</v>
      </c>
      <c r="F296" s="47">
        <f t="shared" si="41"/>
        <v>0</v>
      </c>
      <c r="G296" s="47">
        <f t="shared" si="41"/>
        <v>0</v>
      </c>
      <c r="H296" s="47">
        <f t="shared" si="41"/>
        <v>0</v>
      </c>
      <c r="I296" s="47">
        <f t="shared" si="41"/>
        <v>0</v>
      </c>
      <c r="J296" s="47">
        <f t="shared" si="41"/>
        <v>0</v>
      </c>
      <c r="K296" s="49">
        <f t="shared" si="41"/>
        <v>0</v>
      </c>
      <c r="L296" s="47">
        <f t="shared" si="41"/>
        <v>0</v>
      </c>
      <c r="M296" s="47">
        <f t="shared" si="41"/>
        <v>1265</v>
      </c>
      <c r="N296" s="47">
        <f t="shared" si="41"/>
        <v>6554721.1799999997</v>
      </c>
      <c r="O296" s="47">
        <f t="shared" si="41"/>
        <v>0</v>
      </c>
      <c r="P296" s="47">
        <f t="shared" si="41"/>
        <v>0</v>
      </c>
      <c r="Q296" s="47">
        <f t="shared" si="41"/>
        <v>336</v>
      </c>
      <c r="R296" s="47">
        <f t="shared" si="41"/>
        <v>2384236.4500000002</v>
      </c>
      <c r="S296" s="47">
        <f t="shared" si="41"/>
        <v>0</v>
      </c>
      <c r="T296" s="47">
        <f t="shared" si="41"/>
        <v>0</v>
      </c>
      <c r="U296" s="47">
        <f t="shared" si="41"/>
        <v>0</v>
      </c>
      <c r="V296" s="47">
        <f t="shared" si="41"/>
        <v>0</v>
      </c>
      <c r="W296" s="47">
        <f t="shared" si="41"/>
        <v>0</v>
      </c>
      <c r="X296" s="47">
        <f t="shared" si="41"/>
        <v>0</v>
      </c>
      <c r="Y296" s="47">
        <f t="shared" si="41"/>
        <v>0</v>
      </c>
      <c r="Z296" s="47">
        <f t="shared" si="41"/>
        <v>0</v>
      </c>
      <c r="AA296" s="47">
        <f t="shared" si="41"/>
        <v>0</v>
      </c>
      <c r="AB296" s="47">
        <f t="shared" si="41"/>
        <v>0</v>
      </c>
      <c r="AC296" s="47">
        <f t="shared" si="41"/>
        <v>134084.37</v>
      </c>
      <c r="AD296" s="47">
        <f t="shared" si="41"/>
        <v>430000</v>
      </c>
      <c r="AE296" s="47">
        <f t="shared" si="41"/>
        <v>0</v>
      </c>
      <c r="AF296" s="121" t="s">
        <v>817</v>
      </c>
      <c r="AG296" s="121" t="s">
        <v>817</v>
      </c>
      <c r="AH296" s="122" t="s">
        <v>817</v>
      </c>
      <c r="AT296" s="30">
        <f>VLOOKUP(C296,AW:AX,2,FALSE)</f>
        <v>0</v>
      </c>
    </row>
    <row r="297" spans="1:46" ht="61.5" x14ac:dyDescent="0.85">
      <c r="A297" s="30">
        <v>1</v>
      </c>
      <c r="B297" s="108">
        <f>SUBTOTAL(103,$A$22:A297)</f>
        <v>251</v>
      </c>
      <c r="C297" s="34" t="s">
        <v>175</v>
      </c>
      <c r="D297" s="47">
        <f t="shared" ref="D297:D299" si="42">E297+F297+G297+H297+I297+J297+L297+N297+P297+R297+T297+U297+V297+W297+X297+Y297+Z297+AA297+AB297+AC297+AD297+AE297</f>
        <v>3350000</v>
      </c>
      <c r="E297" s="47">
        <v>0</v>
      </c>
      <c r="F297" s="47">
        <v>0</v>
      </c>
      <c r="G297" s="47">
        <v>0</v>
      </c>
      <c r="H297" s="47">
        <v>0</v>
      </c>
      <c r="I297" s="47">
        <v>0</v>
      </c>
      <c r="J297" s="47">
        <v>0</v>
      </c>
      <c r="K297" s="49">
        <v>0</v>
      </c>
      <c r="L297" s="47">
        <v>0</v>
      </c>
      <c r="M297" s="47">
        <v>575</v>
      </c>
      <c r="N297" s="47">
        <v>3152709.36</v>
      </c>
      <c r="O297" s="47">
        <v>0</v>
      </c>
      <c r="P297" s="47">
        <v>0</v>
      </c>
      <c r="Q297" s="47">
        <v>0</v>
      </c>
      <c r="R297" s="47">
        <v>0</v>
      </c>
      <c r="S297" s="47">
        <v>0</v>
      </c>
      <c r="T297" s="47">
        <v>0</v>
      </c>
      <c r="U297" s="47">
        <v>0</v>
      </c>
      <c r="V297" s="47">
        <v>0</v>
      </c>
      <c r="W297" s="47">
        <v>0</v>
      </c>
      <c r="X297" s="47">
        <v>0</v>
      </c>
      <c r="Y297" s="47">
        <v>0</v>
      </c>
      <c r="Z297" s="47">
        <v>0</v>
      </c>
      <c r="AA297" s="47">
        <v>0</v>
      </c>
      <c r="AB297" s="47">
        <v>0</v>
      </c>
      <c r="AC297" s="47">
        <v>47290.64</v>
      </c>
      <c r="AD297" s="47">
        <v>150000</v>
      </c>
      <c r="AE297" s="47">
        <v>0</v>
      </c>
      <c r="AF297" s="50">
        <v>2020</v>
      </c>
      <c r="AG297" s="50">
        <v>2020</v>
      </c>
      <c r="AH297" s="51">
        <v>2020</v>
      </c>
      <c r="AT297" s="30" t="e">
        <f>VLOOKUP(C297,AW:AX,2,FALSE)</f>
        <v>#N/A</v>
      </c>
    </row>
    <row r="298" spans="1:46" ht="61.5" x14ac:dyDescent="0.85">
      <c r="A298" s="30">
        <v>1</v>
      </c>
      <c r="B298" s="108">
        <f>SUBTOTAL(103,$A$22:A298)</f>
        <v>252</v>
      </c>
      <c r="C298" s="34" t="s">
        <v>176</v>
      </c>
      <c r="D298" s="47">
        <f t="shared" si="42"/>
        <v>2550000</v>
      </c>
      <c r="E298" s="47">
        <v>0</v>
      </c>
      <c r="F298" s="47">
        <v>0</v>
      </c>
      <c r="G298" s="47">
        <v>0</v>
      </c>
      <c r="H298" s="47">
        <v>0</v>
      </c>
      <c r="I298" s="47">
        <v>0</v>
      </c>
      <c r="J298" s="47">
        <v>0</v>
      </c>
      <c r="K298" s="49">
        <v>0</v>
      </c>
      <c r="L298" s="47">
        <v>0</v>
      </c>
      <c r="M298" s="47">
        <v>0</v>
      </c>
      <c r="N298" s="47">
        <v>0</v>
      </c>
      <c r="O298" s="47">
        <v>0</v>
      </c>
      <c r="P298" s="47">
        <v>0</v>
      </c>
      <c r="Q298" s="47">
        <v>336</v>
      </c>
      <c r="R298" s="47">
        <v>2384236.4500000002</v>
      </c>
      <c r="S298" s="47">
        <v>0</v>
      </c>
      <c r="T298" s="47">
        <v>0</v>
      </c>
      <c r="U298" s="47">
        <v>0</v>
      </c>
      <c r="V298" s="47">
        <v>0</v>
      </c>
      <c r="W298" s="47">
        <v>0</v>
      </c>
      <c r="X298" s="47">
        <v>0</v>
      </c>
      <c r="Y298" s="47">
        <v>0</v>
      </c>
      <c r="Z298" s="47">
        <v>0</v>
      </c>
      <c r="AA298" s="47">
        <v>0</v>
      </c>
      <c r="AB298" s="47">
        <v>0</v>
      </c>
      <c r="AC298" s="47">
        <v>35763.550000000003</v>
      </c>
      <c r="AD298" s="47">
        <v>130000</v>
      </c>
      <c r="AE298" s="47">
        <v>0</v>
      </c>
      <c r="AF298" s="50">
        <v>2020</v>
      </c>
      <c r="AG298" s="50">
        <v>2020</v>
      </c>
      <c r="AH298" s="51">
        <v>2020</v>
      </c>
      <c r="AT298" s="30" t="e">
        <f>VLOOKUP(C298,AW:AX,2,FALSE)</f>
        <v>#N/A</v>
      </c>
    </row>
    <row r="299" spans="1:46" ht="61.5" x14ac:dyDescent="0.85">
      <c r="A299" s="30">
        <v>1</v>
      </c>
      <c r="B299" s="108">
        <f>SUBTOTAL(103,$A$22:A299)</f>
        <v>253</v>
      </c>
      <c r="C299" s="34" t="s">
        <v>174</v>
      </c>
      <c r="D299" s="47">
        <f t="shared" si="42"/>
        <v>3603042</v>
      </c>
      <c r="E299" s="47">
        <v>0</v>
      </c>
      <c r="F299" s="47">
        <v>0</v>
      </c>
      <c r="G299" s="47">
        <v>0</v>
      </c>
      <c r="H299" s="47">
        <v>0</v>
      </c>
      <c r="I299" s="47">
        <v>0</v>
      </c>
      <c r="J299" s="47">
        <v>0</v>
      </c>
      <c r="K299" s="49">
        <v>0</v>
      </c>
      <c r="L299" s="47">
        <v>0</v>
      </c>
      <c r="M299" s="47">
        <v>690</v>
      </c>
      <c r="N299" s="47">
        <v>3402011.82</v>
      </c>
      <c r="O299" s="47">
        <v>0</v>
      </c>
      <c r="P299" s="47">
        <v>0</v>
      </c>
      <c r="Q299" s="47">
        <v>0</v>
      </c>
      <c r="R299" s="47">
        <v>0</v>
      </c>
      <c r="S299" s="47">
        <v>0</v>
      </c>
      <c r="T299" s="47">
        <v>0</v>
      </c>
      <c r="U299" s="47">
        <v>0</v>
      </c>
      <c r="V299" s="47">
        <v>0</v>
      </c>
      <c r="W299" s="47">
        <v>0</v>
      </c>
      <c r="X299" s="47">
        <v>0</v>
      </c>
      <c r="Y299" s="47">
        <v>0</v>
      </c>
      <c r="Z299" s="47">
        <v>0</v>
      </c>
      <c r="AA299" s="47">
        <v>0</v>
      </c>
      <c r="AB299" s="47">
        <v>0</v>
      </c>
      <c r="AC299" s="47">
        <v>51030.18</v>
      </c>
      <c r="AD299" s="47">
        <v>150000</v>
      </c>
      <c r="AE299" s="47">
        <v>0</v>
      </c>
      <c r="AF299" s="50">
        <v>2020</v>
      </c>
      <c r="AG299" s="50">
        <v>2020</v>
      </c>
      <c r="AH299" s="51">
        <v>2020</v>
      </c>
      <c r="AT299" s="30" t="e">
        <f>VLOOKUP(C299,AW:AX,2,FALSE)</f>
        <v>#N/A</v>
      </c>
    </row>
    <row r="300" spans="1:46" ht="61.5" x14ac:dyDescent="0.85">
      <c r="B300" s="34" t="s">
        <v>903</v>
      </c>
      <c r="C300" s="34"/>
      <c r="D300" s="47">
        <f>D301</f>
        <v>2330177.85</v>
      </c>
      <c r="E300" s="47">
        <f t="shared" ref="E300:AE300" si="43">E301</f>
        <v>0</v>
      </c>
      <c r="F300" s="47">
        <f t="shared" si="43"/>
        <v>0</v>
      </c>
      <c r="G300" s="47">
        <f t="shared" si="43"/>
        <v>0</v>
      </c>
      <c r="H300" s="47">
        <f t="shared" si="43"/>
        <v>0</v>
      </c>
      <c r="I300" s="47">
        <f t="shared" si="43"/>
        <v>0</v>
      </c>
      <c r="J300" s="47">
        <f t="shared" si="43"/>
        <v>0</v>
      </c>
      <c r="K300" s="49">
        <f t="shared" si="43"/>
        <v>0</v>
      </c>
      <c r="L300" s="47">
        <f t="shared" si="43"/>
        <v>0</v>
      </c>
      <c r="M300" s="47">
        <f t="shared" si="43"/>
        <v>455</v>
      </c>
      <c r="N300" s="47">
        <f t="shared" si="43"/>
        <v>2177515.12</v>
      </c>
      <c r="O300" s="47">
        <f t="shared" si="43"/>
        <v>0</v>
      </c>
      <c r="P300" s="47">
        <f t="shared" si="43"/>
        <v>0</v>
      </c>
      <c r="Q300" s="47">
        <f t="shared" si="43"/>
        <v>0</v>
      </c>
      <c r="R300" s="47">
        <f t="shared" si="43"/>
        <v>0</v>
      </c>
      <c r="S300" s="47">
        <f t="shared" si="43"/>
        <v>0</v>
      </c>
      <c r="T300" s="47">
        <f t="shared" si="43"/>
        <v>0</v>
      </c>
      <c r="U300" s="47">
        <f t="shared" si="43"/>
        <v>0</v>
      </c>
      <c r="V300" s="47">
        <f t="shared" si="43"/>
        <v>0</v>
      </c>
      <c r="W300" s="47">
        <f t="shared" si="43"/>
        <v>0</v>
      </c>
      <c r="X300" s="47">
        <f t="shared" si="43"/>
        <v>0</v>
      </c>
      <c r="Y300" s="47">
        <f t="shared" si="43"/>
        <v>0</v>
      </c>
      <c r="Z300" s="47">
        <f t="shared" si="43"/>
        <v>0</v>
      </c>
      <c r="AA300" s="47">
        <f t="shared" si="43"/>
        <v>0</v>
      </c>
      <c r="AB300" s="47">
        <f t="shared" si="43"/>
        <v>0</v>
      </c>
      <c r="AC300" s="47">
        <f t="shared" si="43"/>
        <v>32662.73</v>
      </c>
      <c r="AD300" s="47">
        <f t="shared" si="43"/>
        <v>120000</v>
      </c>
      <c r="AE300" s="47">
        <f t="shared" si="43"/>
        <v>0</v>
      </c>
      <c r="AF300" s="121" t="s">
        <v>817</v>
      </c>
      <c r="AG300" s="121" t="s">
        <v>817</v>
      </c>
      <c r="AH300" s="122" t="s">
        <v>817</v>
      </c>
      <c r="AT300" s="30">
        <f>VLOOKUP(C300,AW:AX,2,FALSE)</f>
        <v>0</v>
      </c>
    </row>
    <row r="301" spans="1:46" ht="61.5" x14ac:dyDescent="0.85">
      <c r="A301" s="30">
        <v>1</v>
      </c>
      <c r="B301" s="108">
        <f>SUBTOTAL(103,$A$22:A301)</f>
        <v>254</v>
      </c>
      <c r="C301" s="34" t="s">
        <v>173</v>
      </c>
      <c r="D301" s="47">
        <f>E301+F301+G301+H301+I301+J301+L301+N301+P301+R301+T301+U301+V301+W301+X301+Y301+Z301+AA301+AB301+AC301+AD301+AE301</f>
        <v>2330177.85</v>
      </c>
      <c r="E301" s="47">
        <v>0</v>
      </c>
      <c r="F301" s="47">
        <v>0</v>
      </c>
      <c r="G301" s="47">
        <v>0</v>
      </c>
      <c r="H301" s="47">
        <v>0</v>
      </c>
      <c r="I301" s="47">
        <v>0</v>
      </c>
      <c r="J301" s="47">
        <v>0</v>
      </c>
      <c r="K301" s="49">
        <v>0</v>
      </c>
      <c r="L301" s="47">
        <v>0</v>
      </c>
      <c r="M301" s="47">
        <v>455</v>
      </c>
      <c r="N301" s="47">
        <v>2177515.12</v>
      </c>
      <c r="O301" s="47">
        <v>0</v>
      </c>
      <c r="P301" s="47">
        <v>0</v>
      </c>
      <c r="Q301" s="47">
        <v>0</v>
      </c>
      <c r="R301" s="47">
        <v>0</v>
      </c>
      <c r="S301" s="47">
        <v>0</v>
      </c>
      <c r="T301" s="47">
        <v>0</v>
      </c>
      <c r="U301" s="47">
        <v>0</v>
      </c>
      <c r="V301" s="47">
        <v>0</v>
      </c>
      <c r="W301" s="47">
        <v>0</v>
      </c>
      <c r="X301" s="47">
        <v>0</v>
      </c>
      <c r="Y301" s="47">
        <v>0</v>
      </c>
      <c r="Z301" s="47">
        <v>0</v>
      </c>
      <c r="AA301" s="47">
        <v>0</v>
      </c>
      <c r="AB301" s="47">
        <v>0</v>
      </c>
      <c r="AC301" s="47">
        <v>32662.73</v>
      </c>
      <c r="AD301" s="47">
        <v>120000</v>
      </c>
      <c r="AE301" s="47">
        <v>0</v>
      </c>
      <c r="AF301" s="50">
        <v>2020</v>
      </c>
      <c r="AG301" s="50">
        <v>2020</v>
      </c>
      <c r="AH301" s="51">
        <v>2020</v>
      </c>
      <c r="AT301" s="30" t="e">
        <f>VLOOKUP(C301,AW:AX,2,FALSE)</f>
        <v>#N/A</v>
      </c>
    </row>
    <row r="302" spans="1:46" ht="61.5" x14ac:dyDescent="0.85">
      <c r="B302" s="34" t="s">
        <v>905</v>
      </c>
      <c r="C302" s="34"/>
      <c r="D302" s="47">
        <f>D303</f>
        <v>1536381</v>
      </c>
      <c r="E302" s="47">
        <f t="shared" ref="E302:AE302" si="44">E303</f>
        <v>0</v>
      </c>
      <c r="F302" s="47">
        <f t="shared" si="44"/>
        <v>0</v>
      </c>
      <c r="G302" s="47">
        <f t="shared" si="44"/>
        <v>0</v>
      </c>
      <c r="H302" s="47">
        <f t="shared" si="44"/>
        <v>0</v>
      </c>
      <c r="I302" s="47">
        <f t="shared" si="44"/>
        <v>0</v>
      </c>
      <c r="J302" s="47">
        <f t="shared" si="44"/>
        <v>0</v>
      </c>
      <c r="K302" s="49">
        <f t="shared" si="44"/>
        <v>0</v>
      </c>
      <c r="L302" s="47">
        <f t="shared" si="44"/>
        <v>0</v>
      </c>
      <c r="M302" s="47">
        <f t="shared" si="44"/>
        <v>300</v>
      </c>
      <c r="N302" s="47">
        <f t="shared" si="44"/>
        <v>1395449.26</v>
      </c>
      <c r="O302" s="47">
        <f t="shared" si="44"/>
        <v>0</v>
      </c>
      <c r="P302" s="47">
        <f t="shared" si="44"/>
        <v>0</v>
      </c>
      <c r="Q302" s="47">
        <f t="shared" si="44"/>
        <v>0</v>
      </c>
      <c r="R302" s="47">
        <f t="shared" si="44"/>
        <v>0</v>
      </c>
      <c r="S302" s="47">
        <f t="shared" si="44"/>
        <v>0</v>
      </c>
      <c r="T302" s="47">
        <f t="shared" si="44"/>
        <v>0</v>
      </c>
      <c r="U302" s="47">
        <f t="shared" si="44"/>
        <v>0</v>
      </c>
      <c r="V302" s="47">
        <f t="shared" si="44"/>
        <v>0</v>
      </c>
      <c r="W302" s="47">
        <f t="shared" si="44"/>
        <v>0</v>
      </c>
      <c r="X302" s="47">
        <f t="shared" si="44"/>
        <v>0</v>
      </c>
      <c r="Y302" s="47">
        <f t="shared" si="44"/>
        <v>0</v>
      </c>
      <c r="Z302" s="47">
        <f t="shared" si="44"/>
        <v>0</v>
      </c>
      <c r="AA302" s="47">
        <f t="shared" si="44"/>
        <v>0</v>
      </c>
      <c r="AB302" s="47">
        <f t="shared" si="44"/>
        <v>0</v>
      </c>
      <c r="AC302" s="47">
        <f t="shared" si="44"/>
        <v>20931.740000000002</v>
      </c>
      <c r="AD302" s="47">
        <f t="shared" si="44"/>
        <v>120000</v>
      </c>
      <c r="AE302" s="47">
        <f t="shared" si="44"/>
        <v>0</v>
      </c>
      <c r="AF302" s="121" t="s">
        <v>817</v>
      </c>
      <c r="AG302" s="121" t="s">
        <v>817</v>
      </c>
      <c r="AH302" s="122" t="s">
        <v>817</v>
      </c>
      <c r="AT302" s="30">
        <f>VLOOKUP(C302,AW:AX,2,FALSE)</f>
        <v>0</v>
      </c>
    </row>
    <row r="303" spans="1:46" ht="61.5" x14ac:dyDescent="0.85">
      <c r="A303" s="30">
        <v>1</v>
      </c>
      <c r="B303" s="108">
        <f>SUBTOTAL(103,$A$22:A303)</f>
        <v>255</v>
      </c>
      <c r="C303" s="34" t="s">
        <v>172</v>
      </c>
      <c r="D303" s="47">
        <f>E303+F303+G303+H303+I303+J303+L303+N303+P303+R303+T303+U303+V303+W303+X303+Y303+Z303+AA303+AB303+AC303+AD303+AE303</f>
        <v>1536381</v>
      </c>
      <c r="E303" s="47">
        <v>0</v>
      </c>
      <c r="F303" s="47">
        <v>0</v>
      </c>
      <c r="G303" s="47">
        <v>0</v>
      </c>
      <c r="H303" s="47">
        <v>0</v>
      </c>
      <c r="I303" s="47">
        <v>0</v>
      </c>
      <c r="J303" s="47">
        <v>0</v>
      </c>
      <c r="K303" s="49">
        <v>0</v>
      </c>
      <c r="L303" s="47">
        <v>0</v>
      </c>
      <c r="M303" s="47">
        <v>300</v>
      </c>
      <c r="N303" s="47">
        <v>1395449.26</v>
      </c>
      <c r="O303" s="47">
        <v>0</v>
      </c>
      <c r="P303" s="47">
        <v>0</v>
      </c>
      <c r="Q303" s="47">
        <v>0</v>
      </c>
      <c r="R303" s="47">
        <v>0</v>
      </c>
      <c r="S303" s="47">
        <v>0</v>
      </c>
      <c r="T303" s="47">
        <v>0</v>
      </c>
      <c r="U303" s="47">
        <v>0</v>
      </c>
      <c r="V303" s="47">
        <v>0</v>
      </c>
      <c r="W303" s="47">
        <v>0</v>
      </c>
      <c r="X303" s="47">
        <v>0</v>
      </c>
      <c r="Y303" s="47">
        <v>0</v>
      </c>
      <c r="Z303" s="47">
        <v>0</v>
      </c>
      <c r="AA303" s="47">
        <v>0</v>
      </c>
      <c r="AB303" s="47">
        <v>0</v>
      </c>
      <c r="AC303" s="47">
        <v>20931.740000000002</v>
      </c>
      <c r="AD303" s="47">
        <v>120000</v>
      </c>
      <c r="AE303" s="47">
        <v>0</v>
      </c>
      <c r="AF303" s="50">
        <v>2020</v>
      </c>
      <c r="AG303" s="50">
        <v>2020</v>
      </c>
      <c r="AH303" s="51">
        <v>2020</v>
      </c>
      <c r="AT303" s="30" t="e">
        <f>VLOOKUP(C303,AW:AX,2,FALSE)</f>
        <v>#N/A</v>
      </c>
    </row>
    <row r="304" spans="1:46" ht="61.5" x14ac:dyDescent="0.85">
      <c r="B304" s="34" t="s">
        <v>904</v>
      </c>
      <c r="C304" s="34"/>
      <c r="D304" s="47">
        <f>D305</f>
        <v>1690019.1</v>
      </c>
      <c r="E304" s="47">
        <f t="shared" ref="E304:AE304" si="45">E305</f>
        <v>0</v>
      </c>
      <c r="F304" s="47">
        <f t="shared" si="45"/>
        <v>0</v>
      </c>
      <c r="G304" s="47">
        <f t="shared" si="45"/>
        <v>0</v>
      </c>
      <c r="H304" s="47">
        <f t="shared" si="45"/>
        <v>0</v>
      </c>
      <c r="I304" s="47">
        <f t="shared" si="45"/>
        <v>0</v>
      </c>
      <c r="J304" s="47">
        <f t="shared" si="45"/>
        <v>0</v>
      </c>
      <c r="K304" s="49">
        <f t="shared" si="45"/>
        <v>0</v>
      </c>
      <c r="L304" s="47">
        <f t="shared" si="45"/>
        <v>0</v>
      </c>
      <c r="M304" s="47">
        <f t="shared" si="45"/>
        <v>0</v>
      </c>
      <c r="N304" s="47">
        <f t="shared" si="45"/>
        <v>0</v>
      </c>
      <c r="O304" s="47">
        <f t="shared" si="45"/>
        <v>0</v>
      </c>
      <c r="P304" s="47">
        <f t="shared" si="45"/>
        <v>0</v>
      </c>
      <c r="Q304" s="47">
        <f t="shared" si="45"/>
        <v>403.2</v>
      </c>
      <c r="R304" s="47">
        <f t="shared" si="45"/>
        <v>1546816.85</v>
      </c>
      <c r="S304" s="47">
        <f t="shared" si="45"/>
        <v>0</v>
      </c>
      <c r="T304" s="47">
        <f t="shared" si="45"/>
        <v>0</v>
      </c>
      <c r="U304" s="47">
        <f t="shared" si="45"/>
        <v>0</v>
      </c>
      <c r="V304" s="47">
        <f t="shared" si="45"/>
        <v>0</v>
      </c>
      <c r="W304" s="47">
        <f t="shared" si="45"/>
        <v>0</v>
      </c>
      <c r="X304" s="47">
        <f t="shared" si="45"/>
        <v>0</v>
      </c>
      <c r="Y304" s="47">
        <f t="shared" si="45"/>
        <v>0</v>
      </c>
      <c r="Z304" s="47">
        <f t="shared" si="45"/>
        <v>0</v>
      </c>
      <c r="AA304" s="47">
        <f t="shared" si="45"/>
        <v>0</v>
      </c>
      <c r="AB304" s="47">
        <f t="shared" si="45"/>
        <v>0</v>
      </c>
      <c r="AC304" s="47">
        <f t="shared" si="45"/>
        <v>23202.25</v>
      </c>
      <c r="AD304" s="47">
        <f t="shared" si="45"/>
        <v>120000</v>
      </c>
      <c r="AE304" s="47">
        <f t="shared" si="45"/>
        <v>0</v>
      </c>
      <c r="AF304" s="121" t="s">
        <v>817</v>
      </c>
      <c r="AG304" s="121" t="s">
        <v>817</v>
      </c>
      <c r="AH304" s="122" t="s">
        <v>817</v>
      </c>
      <c r="AT304" s="30">
        <f>VLOOKUP(C304,AW:AX,2,FALSE)</f>
        <v>0</v>
      </c>
    </row>
    <row r="305" spans="1:46" ht="61.5" x14ac:dyDescent="0.85">
      <c r="A305" s="30">
        <v>1</v>
      </c>
      <c r="B305" s="108">
        <f>SUBTOTAL(103,$A$22:A305)</f>
        <v>256</v>
      </c>
      <c r="C305" s="34" t="s">
        <v>187</v>
      </c>
      <c r="D305" s="47">
        <f>E305+F305+G305+H305+I305+J305+L305+N305+P305+R305+T305+U305+V305+W305+X305+Y305+Z305+AA305+AB305+AC305+AD305+AE305</f>
        <v>1690019.1</v>
      </c>
      <c r="E305" s="47">
        <v>0</v>
      </c>
      <c r="F305" s="47">
        <v>0</v>
      </c>
      <c r="G305" s="47">
        <v>0</v>
      </c>
      <c r="H305" s="47">
        <v>0</v>
      </c>
      <c r="I305" s="47">
        <v>0</v>
      </c>
      <c r="J305" s="47">
        <v>0</v>
      </c>
      <c r="K305" s="49">
        <v>0</v>
      </c>
      <c r="L305" s="47">
        <v>0</v>
      </c>
      <c r="M305" s="47">
        <v>0</v>
      </c>
      <c r="N305" s="47">
        <v>0</v>
      </c>
      <c r="O305" s="47">
        <v>0</v>
      </c>
      <c r="P305" s="47">
        <v>0</v>
      </c>
      <c r="Q305" s="47">
        <v>403.2</v>
      </c>
      <c r="R305" s="47">
        <v>1546816.85</v>
      </c>
      <c r="S305" s="47">
        <v>0</v>
      </c>
      <c r="T305" s="47">
        <v>0</v>
      </c>
      <c r="U305" s="47">
        <v>0</v>
      </c>
      <c r="V305" s="47">
        <v>0</v>
      </c>
      <c r="W305" s="47">
        <v>0</v>
      </c>
      <c r="X305" s="47">
        <v>0</v>
      </c>
      <c r="Y305" s="47">
        <v>0</v>
      </c>
      <c r="Z305" s="47">
        <v>0</v>
      </c>
      <c r="AA305" s="47">
        <v>0</v>
      </c>
      <c r="AB305" s="47">
        <v>0</v>
      </c>
      <c r="AC305" s="47">
        <v>23202.25</v>
      </c>
      <c r="AD305" s="47">
        <v>120000</v>
      </c>
      <c r="AE305" s="47">
        <v>0</v>
      </c>
      <c r="AF305" s="50">
        <v>2020</v>
      </c>
      <c r="AG305" s="50">
        <v>2020</v>
      </c>
      <c r="AH305" s="51">
        <v>2020</v>
      </c>
      <c r="AT305" s="30" t="e">
        <f>VLOOKUP(C305,AW:AX,2,FALSE)</f>
        <v>#N/A</v>
      </c>
    </row>
    <row r="306" spans="1:46" ht="61.5" x14ac:dyDescent="0.85">
      <c r="B306" s="34" t="s">
        <v>906</v>
      </c>
      <c r="C306" s="128"/>
      <c r="D306" s="47">
        <f>SUM(D307:D309)</f>
        <v>11881769.239999998</v>
      </c>
      <c r="E306" s="47">
        <f t="shared" ref="E306:R306" si="46">SUM(E307:E309)</f>
        <v>0</v>
      </c>
      <c r="F306" s="47">
        <f t="shared" si="46"/>
        <v>0</v>
      </c>
      <c r="G306" s="47">
        <f t="shared" si="46"/>
        <v>0</v>
      </c>
      <c r="H306" s="47">
        <f t="shared" si="46"/>
        <v>0</v>
      </c>
      <c r="I306" s="47">
        <f t="shared" si="46"/>
        <v>0</v>
      </c>
      <c r="J306" s="47">
        <f t="shared" si="46"/>
        <v>0</v>
      </c>
      <c r="K306" s="49">
        <f t="shared" si="46"/>
        <v>0</v>
      </c>
      <c r="L306" s="47">
        <f t="shared" si="46"/>
        <v>0</v>
      </c>
      <c r="M306" s="47">
        <f t="shared" si="46"/>
        <v>2083</v>
      </c>
      <c r="N306" s="47">
        <f t="shared" si="46"/>
        <v>11262826.84</v>
      </c>
      <c r="O306" s="47">
        <f t="shared" si="46"/>
        <v>0</v>
      </c>
      <c r="P306" s="47">
        <f t="shared" si="46"/>
        <v>0</v>
      </c>
      <c r="Q306" s="47">
        <f t="shared" si="46"/>
        <v>0</v>
      </c>
      <c r="R306" s="47">
        <f t="shared" si="46"/>
        <v>0</v>
      </c>
      <c r="S306" s="47">
        <f t="shared" ref="S306" si="47">SUM(S307:S309)</f>
        <v>0</v>
      </c>
      <c r="T306" s="47">
        <f t="shared" ref="T306" si="48">SUM(T307:T309)</f>
        <v>0</v>
      </c>
      <c r="U306" s="47">
        <f t="shared" ref="U306" si="49">SUM(U307:U309)</f>
        <v>0</v>
      </c>
      <c r="V306" s="47">
        <f t="shared" ref="V306" si="50">SUM(V307:V309)</f>
        <v>0</v>
      </c>
      <c r="W306" s="47">
        <f t="shared" ref="W306" si="51">SUM(W307:W309)</f>
        <v>0</v>
      </c>
      <c r="X306" s="47">
        <f t="shared" ref="X306" si="52">SUM(X307:X309)</f>
        <v>0</v>
      </c>
      <c r="Y306" s="47">
        <f t="shared" ref="Y306" si="53">SUM(Y307:Y309)</f>
        <v>0</v>
      </c>
      <c r="Z306" s="47">
        <f t="shared" ref="Z306" si="54">SUM(Z307:Z309)</f>
        <v>0</v>
      </c>
      <c r="AA306" s="47">
        <f t="shared" ref="AA306" si="55">SUM(AA307:AA309)</f>
        <v>0</v>
      </c>
      <c r="AB306" s="47">
        <f t="shared" ref="AB306" si="56">SUM(AB307:AB309)</f>
        <v>0</v>
      </c>
      <c r="AC306" s="47">
        <f t="shared" ref="AC306" si="57">SUM(AC307:AC309)</f>
        <v>168942.40000000002</v>
      </c>
      <c r="AD306" s="47">
        <f t="shared" ref="AD306" si="58">SUM(AD307:AD309)</f>
        <v>450000</v>
      </c>
      <c r="AE306" s="47">
        <f t="shared" ref="AE306" si="59">SUM(AE307:AE309)</f>
        <v>0</v>
      </c>
      <c r="AF306" s="121" t="s">
        <v>817</v>
      </c>
      <c r="AG306" s="121" t="s">
        <v>817</v>
      </c>
      <c r="AH306" s="122" t="s">
        <v>817</v>
      </c>
      <c r="AT306" s="30">
        <f>VLOOKUP(C306,AW:AX,2,FALSE)</f>
        <v>0</v>
      </c>
    </row>
    <row r="307" spans="1:46" ht="61.5" x14ac:dyDescent="0.85">
      <c r="A307" s="30">
        <v>1</v>
      </c>
      <c r="B307" s="108">
        <f>SUBTOTAL(103,$A$22:A307)</f>
        <v>257</v>
      </c>
      <c r="C307" s="34" t="s">
        <v>76</v>
      </c>
      <c r="D307" s="47">
        <f t="shared" ref="D307:D309" si="60">E307+F307+G307+H307+I307+J307+L307+N307+P307+R307+T307+U307+V307+W307+X307+Y307+Z307+AA307+AB307+AC307+AD307+AE307</f>
        <v>3455432.6599999997</v>
      </c>
      <c r="E307" s="47">
        <v>0</v>
      </c>
      <c r="F307" s="47">
        <v>0</v>
      </c>
      <c r="G307" s="47">
        <v>0</v>
      </c>
      <c r="H307" s="47">
        <v>0</v>
      </c>
      <c r="I307" s="47">
        <v>0</v>
      </c>
      <c r="J307" s="47">
        <v>0</v>
      </c>
      <c r="K307" s="49">
        <v>0</v>
      </c>
      <c r="L307" s="47">
        <v>0</v>
      </c>
      <c r="M307" s="47">
        <v>625</v>
      </c>
      <c r="N307" s="47">
        <v>3256583.9</v>
      </c>
      <c r="O307" s="47">
        <v>0</v>
      </c>
      <c r="P307" s="47">
        <v>0</v>
      </c>
      <c r="Q307" s="47">
        <v>0</v>
      </c>
      <c r="R307" s="47">
        <v>0</v>
      </c>
      <c r="S307" s="47">
        <v>0</v>
      </c>
      <c r="T307" s="47">
        <v>0</v>
      </c>
      <c r="U307" s="47">
        <v>0</v>
      </c>
      <c r="V307" s="47">
        <v>0</v>
      </c>
      <c r="W307" s="47">
        <v>0</v>
      </c>
      <c r="X307" s="47">
        <v>0</v>
      </c>
      <c r="Y307" s="47">
        <v>0</v>
      </c>
      <c r="Z307" s="47">
        <v>0</v>
      </c>
      <c r="AA307" s="47">
        <v>0</v>
      </c>
      <c r="AB307" s="47">
        <v>0</v>
      </c>
      <c r="AC307" s="47">
        <v>48848.76</v>
      </c>
      <c r="AD307" s="47">
        <v>150000</v>
      </c>
      <c r="AE307" s="47">
        <v>0</v>
      </c>
      <c r="AF307" s="50">
        <v>2020</v>
      </c>
      <c r="AG307" s="50">
        <v>2020</v>
      </c>
      <c r="AH307" s="51">
        <v>2020</v>
      </c>
      <c r="AT307" s="30" t="e">
        <f>VLOOKUP(C307,AW:AX,2,FALSE)</f>
        <v>#N/A</v>
      </c>
    </row>
    <row r="308" spans="1:46" ht="61.5" x14ac:dyDescent="0.85">
      <c r="A308" s="30">
        <v>1</v>
      </c>
      <c r="B308" s="108">
        <f>SUBTOTAL(103,$A$22:A308)</f>
        <v>258</v>
      </c>
      <c r="C308" s="34" t="s">
        <v>75</v>
      </c>
      <c r="D308" s="47">
        <f t="shared" si="60"/>
        <v>3046911.84</v>
      </c>
      <c r="E308" s="47">
        <v>0</v>
      </c>
      <c r="F308" s="47">
        <v>0</v>
      </c>
      <c r="G308" s="47">
        <v>0</v>
      </c>
      <c r="H308" s="47">
        <v>0</v>
      </c>
      <c r="I308" s="47">
        <v>0</v>
      </c>
      <c r="J308" s="47">
        <v>0</v>
      </c>
      <c r="K308" s="49">
        <v>0</v>
      </c>
      <c r="L308" s="47">
        <v>0</v>
      </c>
      <c r="M308" s="47">
        <v>504</v>
      </c>
      <c r="N308" s="47">
        <v>2854100.34</v>
      </c>
      <c r="O308" s="47">
        <v>0</v>
      </c>
      <c r="P308" s="47">
        <v>0</v>
      </c>
      <c r="Q308" s="47">
        <v>0</v>
      </c>
      <c r="R308" s="47">
        <v>0</v>
      </c>
      <c r="S308" s="47">
        <v>0</v>
      </c>
      <c r="T308" s="47">
        <v>0</v>
      </c>
      <c r="U308" s="47">
        <v>0</v>
      </c>
      <c r="V308" s="47">
        <v>0</v>
      </c>
      <c r="W308" s="47">
        <v>0</v>
      </c>
      <c r="X308" s="47">
        <v>0</v>
      </c>
      <c r="Y308" s="47">
        <v>0</v>
      </c>
      <c r="Z308" s="47">
        <v>0</v>
      </c>
      <c r="AA308" s="47">
        <v>0</v>
      </c>
      <c r="AB308" s="47">
        <v>0</v>
      </c>
      <c r="AC308" s="47">
        <v>42811.5</v>
      </c>
      <c r="AD308" s="47">
        <v>150000</v>
      </c>
      <c r="AE308" s="47">
        <v>0</v>
      </c>
      <c r="AF308" s="50">
        <v>2020</v>
      </c>
      <c r="AG308" s="50">
        <v>2020</v>
      </c>
      <c r="AH308" s="51">
        <v>2020</v>
      </c>
      <c r="AT308" s="30" t="e">
        <f>VLOOKUP(C308,AW:AX,2,FALSE)</f>
        <v>#N/A</v>
      </c>
    </row>
    <row r="309" spans="1:46" ht="61.5" x14ac:dyDescent="0.85">
      <c r="A309" s="30">
        <v>1</v>
      </c>
      <c r="B309" s="108">
        <f>SUBTOTAL(103,$A$22:A309)</f>
        <v>259</v>
      </c>
      <c r="C309" s="34" t="s">
        <v>77</v>
      </c>
      <c r="D309" s="47">
        <f t="shared" si="60"/>
        <v>5379424.7399999993</v>
      </c>
      <c r="E309" s="47">
        <v>0</v>
      </c>
      <c r="F309" s="47">
        <v>0</v>
      </c>
      <c r="G309" s="47">
        <v>0</v>
      </c>
      <c r="H309" s="47">
        <v>0</v>
      </c>
      <c r="I309" s="47">
        <v>0</v>
      </c>
      <c r="J309" s="47">
        <v>0</v>
      </c>
      <c r="K309" s="49">
        <v>0</v>
      </c>
      <c r="L309" s="47">
        <v>0</v>
      </c>
      <c r="M309" s="47">
        <v>954</v>
      </c>
      <c r="N309" s="47">
        <v>5152142.5999999996</v>
      </c>
      <c r="O309" s="47">
        <v>0</v>
      </c>
      <c r="P309" s="47">
        <v>0</v>
      </c>
      <c r="Q309" s="47">
        <v>0</v>
      </c>
      <c r="R309" s="47">
        <v>0</v>
      </c>
      <c r="S309" s="47">
        <v>0</v>
      </c>
      <c r="T309" s="47">
        <v>0</v>
      </c>
      <c r="U309" s="47">
        <v>0</v>
      </c>
      <c r="V309" s="47">
        <v>0</v>
      </c>
      <c r="W309" s="47">
        <v>0</v>
      </c>
      <c r="X309" s="47">
        <v>0</v>
      </c>
      <c r="Y309" s="47">
        <v>0</v>
      </c>
      <c r="Z309" s="47">
        <v>0</v>
      </c>
      <c r="AA309" s="47">
        <v>0</v>
      </c>
      <c r="AB309" s="47">
        <v>0</v>
      </c>
      <c r="AC309" s="47">
        <v>77282.14</v>
      </c>
      <c r="AD309" s="47">
        <v>150000</v>
      </c>
      <c r="AE309" s="47">
        <v>0</v>
      </c>
      <c r="AF309" s="50">
        <v>2020</v>
      </c>
      <c r="AG309" s="50">
        <v>2020</v>
      </c>
      <c r="AH309" s="51">
        <v>2020</v>
      </c>
      <c r="AT309" s="30" t="e">
        <f>VLOOKUP(C309,AW:AX,2,FALSE)</f>
        <v>#N/A</v>
      </c>
    </row>
    <row r="310" spans="1:46" ht="61.5" x14ac:dyDescent="0.85">
      <c r="B310" s="34" t="s">
        <v>907</v>
      </c>
      <c r="C310" s="34"/>
      <c r="D310" s="47">
        <f>D311</f>
        <v>3075519.98</v>
      </c>
      <c r="E310" s="47">
        <f t="shared" ref="E310:AE310" si="61">E311</f>
        <v>0</v>
      </c>
      <c r="F310" s="47">
        <f t="shared" si="61"/>
        <v>0</v>
      </c>
      <c r="G310" s="47">
        <f t="shared" si="61"/>
        <v>0</v>
      </c>
      <c r="H310" s="47">
        <f t="shared" si="61"/>
        <v>0</v>
      </c>
      <c r="I310" s="47">
        <f t="shared" si="61"/>
        <v>0</v>
      </c>
      <c r="J310" s="47">
        <f t="shared" si="61"/>
        <v>0</v>
      </c>
      <c r="K310" s="49">
        <f t="shared" si="61"/>
        <v>0</v>
      </c>
      <c r="L310" s="47">
        <f t="shared" si="61"/>
        <v>0</v>
      </c>
      <c r="M310" s="47">
        <f t="shared" si="61"/>
        <v>598</v>
      </c>
      <c r="N310" s="47">
        <f t="shared" si="61"/>
        <v>2882285.69</v>
      </c>
      <c r="O310" s="47">
        <f t="shared" si="61"/>
        <v>0</v>
      </c>
      <c r="P310" s="47">
        <f t="shared" si="61"/>
        <v>0</v>
      </c>
      <c r="Q310" s="47">
        <f t="shared" si="61"/>
        <v>0</v>
      </c>
      <c r="R310" s="47">
        <f t="shared" si="61"/>
        <v>0</v>
      </c>
      <c r="S310" s="47">
        <f t="shared" si="61"/>
        <v>0</v>
      </c>
      <c r="T310" s="47">
        <f t="shared" si="61"/>
        <v>0</v>
      </c>
      <c r="U310" s="47">
        <f t="shared" si="61"/>
        <v>0</v>
      </c>
      <c r="V310" s="47">
        <f t="shared" si="61"/>
        <v>0</v>
      </c>
      <c r="W310" s="47">
        <f t="shared" si="61"/>
        <v>0</v>
      </c>
      <c r="X310" s="47">
        <f t="shared" si="61"/>
        <v>0</v>
      </c>
      <c r="Y310" s="47">
        <f t="shared" si="61"/>
        <v>0</v>
      </c>
      <c r="Z310" s="47">
        <f t="shared" si="61"/>
        <v>0</v>
      </c>
      <c r="AA310" s="47">
        <f t="shared" si="61"/>
        <v>0</v>
      </c>
      <c r="AB310" s="47">
        <f t="shared" si="61"/>
        <v>0</v>
      </c>
      <c r="AC310" s="47">
        <f t="shared" si="61"/>
        <v>43234.29</v>
      </c>
      <c r="AD310" s="47">
        <f t="shared" si="61"/>
        <v>150000</v>
      </c>
      <c r="AE310" s="47">
        <f t="shared" si="61"/>
        <v>0</v>
      </c>
      <c r="AF310" s="121" t="s">
        <v>817</v>
      </c>
      <c r="AG310" s="121" t="s">
        <v>817</v>
      </c>
      <c r="AH310" s="122" t="s">
        <v>817</v>
      </c>
      <c r="AT310" s="30">
        <f>VLOOKUP(C310,AW:AX,2,FALSE)</f>
        <v>0</v>
      </c>
    </row>
    <row r="311" spans="1:46" ht="61.5" x14ac:dyDescent="0.85">
      <c r="A311" s="30">
        <v>1</v>
      </c>
      <c r="B311" s="108">
        <f>SUBTOTAL(103,$A$22:A311)</f>
        <v>260</v>
      </c>
      <c r="C311" s="34" t="s">
        <v>78</v>
      </c>
      <c r="D311" s="47">
        <f>E311+F311+G311+H311+I311+J311+L311+N311+P311+R311+T311+U311+V311+W311+X311+Y311+Z311+AA311+AB311+AC311+AD311+AE311</f>
        <v>3075519.98</v>
      </c>
      <c r="E311" s="47">
        <v>0</v>
      </c>
      <c r="F311" s="47">
        <v>0</v>
      </c>
      <c r="G311" s="47">
        <v>0</v>
      </c>
      <c r="H311" s="47">
        <v>0</v>
      </c>
      <c r="I311" s="47">
        <v>0</v>
      </c>
      <c r="J311" s="47">
        <v>0</v>
      </c>
      <c r="K311" s="49">
        <v>0</v>
      </c>
      <c r="L311" s="47">
        <v>0</v>
      </c>
      <c r="M311" s="47">
        <v>598</v>
      </c>
      <c r="N311" s="47">
        <v>2882285.69</v>
      </c>
      <c r="O311" s="47">
        <v>0</v>
      </c>
      <c r="P311" s="47">
        <v>0</v>
      </c>
      <c r="Q311" s="47">
        <v>0</v>
      </c>
      <c r="R311" s="47">
        <v>0</v>
      </c>
      <c r="S311" s="47">
        <v>0</v>
      </c>
      <c r="T311" s="47">
        <v>0</v>
      </c>
      <c r="U311" s="47">
        <v>0</v>
      </c>
      <c r="V311" s="47">
        <v>0</v>
      </c>
      <c r="W311" s="47">
        <v>0</v>
      </c>
      <c r="X311" s="47">
        <v>0</v>
      </c>
      <c r="Y311" s="47">
        <v>0</v>
      </c>
      <c r="Z311" s="47">
        <v>0</v>
      </c>
      <c r="AA311" s="47">
        <v>0</v>
      </c>
      <c r="AB311" s="47">
        <v>0</v>
      </c>
      <c r="AC311" s="47">
        <v>43234.29</v>
      </c>
      <c r="AD311" s="47">
        <v>150000</v>
      </c>
      <c r="AE311" s="47">
        <v>0</v>
      </c>
      <c r="AF311" s="50">
        <v>2020</v>
      </c>
      <c r="AG311" s="50">
        <v>2020</v>
      </c>
      <c r="AH311" s="51">
        <v>2020</v>
      </c>
      <c r="AT311" s="30" t="e">
        <f>VLOOKUP(C311,AW:AX,2,FALSE)</f>
        <v>#N/A</v>
      </c>
    </row>
    <row r="312" spans="1:46" ht="61.5" x14ac:dyDescent="0.85">
      <c r="B312" s="34" t="s">
        <v>908</v>
      </c>
      <c r="C312" s="128"/>
      <c r="D312" s="47">
        <f>D313+D314</f>
        <v>7786314.5399999991</v>
      </c>
      <c r="E312" s="47">
        <f t="shared" ref="E312:AE312" si="62">E313+E314</f>
        <v>0</v>
      </c>
      <c r="F312" s="47">
        <f t="shared" si="62"/>
        <v>0</v>
      </c>
      <c r="G312" s="47">
        <f t="shared" si="62"/>
        <v>0</v>
      </c>
      <c r="H312" s="47">
        <f t="shared" si="62"/>
        <v>0</v>
      </c>
      <c r="I312" s="47">
        <f t="shared" si="62"/>
        <v>0</v>
      </c>
      <c r="J312" s="47">
        <f t="shared" si="62"/>
        <v>0</v>
      </c>
      <c r="K312" s="49">
        <f t="shared" si="62"/>
        <v>0</v>
      </c>
      <c r="L312" s="47">
        <f t="shared" si="62"/>
        <v>0</v>
      </c>
      <c r="M312" s="47">
        <f t="shared" si="62"/>
        <v>1585.4</v>
      </c>
      <c r="N312" s="47">
        <f t="shared" si="62"/>
        <v>7375679.3399999999</v>
      </c>
      <c r="O312" s="47">
        <f t="shared" si="62"/>
        <v>0</v>
      </c>
      <c r="P312" s="47">
        <f t="shared" si="62"/>
        <v>0</v>
      </c>
      <c r="Q312" s="47">
        <f t="shared" si="62"/>
        <v>0</v>
      </c>
      <c r="R312" s="47">
        <f t="shared" si="62"/>
        <v>0</v>
      </c>
      <c r="S312" s="47">
        <f t="shared" si="62"/>
        <v>0</v>
      </c>
      <c r="T312" s="47">
        <f t="shared" si="62"/>
        <v>0</v>
      </c>
      <c r="U312" s="47">
        <f t="shared" si="62"/>
        <v>0</v>
      </c>
      <c r="V312" s="47">
        <f t="shared" si="62"/>
        <v>0</v>
      </c>
      <c r="W312" s="47">
        <f t="shared" si="62"/>
        <v>0</v>
      </c>
      <c r="X312" s="47">
        <f t="shared" si="62"/>
        <v>0</v>
      </c>
      <c r="Y312" s="47">
        <f t="shared" si="62"/>
        <v>0</v>
      </c>
      <c r="Z312" s="47">
        <f t="shared" si="62"/>
        <v>0</v>
      </c>
      <c r="AA312" s="47">
        <f t="shared" si="62"/>
        <v>0</v>
      </c>
      <c r="AB312" s="47">
        <f t="shared" si="62"/>
        <v>0</v>
      </c>
      <c r="AC312" s="47">
        <f t="shared" si="62"/>
        <v>110635.20000000001</v>
      </c>
      <c r="AD312" s="47">
        <f t="shared" si="62"/>
        <v>300000</v>
      </c>
      <c r="AE312" s="47">
        <f t="shared" si="62"/>
        <v>0</v>
      </c>
      <c r="AF312" s="121" t="s">
        <v>817</v>
      </c>
      <c r="AG312" s="121" t="s">
        <v>817</v>
      </c>
      <c r="AH312" s="122" t="s">
        <v>817</v>
      </c>
      <c r="AT312" s="30">
        <f>VLOOKUP(C312,AW:AX,2,FALSE)</f>
        <v>0</v>
      </c>
    </row>
    <row r="313" spans="1:46" ht="61.5" x14ac:dyDescent="0.85">
      <c r="A313" s="30">
        <v>1</v>
      </c>
      <c r="B313" s="108">
        <f>SUBTOTAL(103,$A$22:A313)</f>
        <v>261</v>
      </c>
      <c r="C313" s="34" t="s">
        <v>109</v>
      </c>
      <c r="D313" s="47">
        <f t="shared" ref="D313:D314" si="63">E313+F313+G313+H313+I313+J313+L313+N313+P313+R313+T313+U313+V313+W313+X313+Y313+Z313+AA313+AB313+AC313+AD313+AE313</f>
        <v>2621954.3400000003</v>
      </c>
      <c r="E313" s="47">
        <v>0</v>
      </c>
      <c r="F313" s="47">
        <v>0</v>
      </c>
      <c r="G313" s="47">
        <v>0</v>
      </c>
      <c r="H313" s="47">
        <v>0</v>
      </c>
      <c r="I313" s="47">
        <v>0</v>
      </c>
      <c r="J313" s="47">
        <v>0</v>
      </c>
      <c r="K313" s="49">
        <v>0</v>
      </c>
      <c r="L313" s="47">
        <v>0</v>
      </c>
      <c r="M313" s="47">
        <v>596.4</v>
      </c>
      <c r="N313" s="47">
        <v>2435422.9900000002</v>
      </c>
      <c r="O313" s="47">
        <v>0</v>
      </c>
      <c r="P313" s="47">
        <v>0</v>
      </c>
      <c r="Q313" s="47">
        <v>0</v>
      </c>
      <c r="R313" s="47">
        <v>0</v>
      </c>
      <c r="S313" s="47">
        <v>0</v>
      </c>
      <c r="T313" s="47">
        <v>0</v>
      </c>
      <c r="U313" s="47">
        <v>0</v>
      </c>
      <c r="V313" s="47">
        <v>0</v>
      </c>
      <c r="W313" s="47">
        <v>0</v>
      </c>
      <c r="X313" s="47">
        <v>0</v>
      </c>
      <c r="Y313" s="47">
        <v>0</v>
      </c>
      <c r="Z313" s="47">
        <v>0</v>
      </c>
      <c r="AA313" s="47">
        <v>0</v>
      </c>
      <c r="AB313" s="47">
        <v>0</v>
      </c>
      <c r="AC313" s="47">
        <v>36531.35</v>
      </c>
      <c r="AD313" s="47">
        <v>150000</v>
      </c>
      <c r="AE313" s="47">
        <v>0</v>
      </c>
      <c r="AF313" s="50">
        <v>2020</v>
      </c>
      <c r="AG313" s="50">
        <v>2020</v>
      </c>
      <c r="AH313" s="51">
        <v>2020</v>
      </c>
      <c r="AT313" s="30" t="e">
        <f>VLOOKUP(C313,AW:AX,2,FALSE)</f>
        <v>#N/A</v>
      </c>
    </row>
    <row r="314" spans="1:46" ht="61.5" x14ac:dyDescent="0.85">
      <c r="A314" s="30">
        <v>1</v>
      </c>
      <c r="B314" s="108">
        <f>SUBTOTAL(103,$A$22:A314)</f>
        <v>262</v>
      </c>
      <c r="C314" s="34" t="s">
        <v>111</v>
      </c>
      <c r="D314" s="47">
        <f t="shared" si="63"/>
        <v>5164360.1999999993</v>
      </c>
      <c r="E314" s="47">
        <v>0</v>
      </c>
      <c r="F314" s="47">
        <v>0</v>
      </c>
      <c r="G314" s="47">
        <v>0</v>
      </c>
      <c r="H314" s="47">
        <v>0</v>
      </c>
      <c r="I314" s="47">
        <v>0</v>
      </c>
      <c r="J314" s="47">
        <v>0</v>
      </c>
      <c r="K314" s="49">
        <v>0</v>
      </c>
      <c r="L314" s="47">
        <v>0</v>
      </c>
      <c r="M314" s="47">
        <v>989</v>
      </c>
      <c r="N314" s="47">
        <v>4940256.3499999996</v>
      </c>
      <c r="O314" s="47">
        <v>0</v>
      </c>
      <c r="P314" s="47">
        <v>0</v>
      </c>
      <c r="Q314" s="47">
        <v>0</v>
      </c>
      <c r="R314" s="47">
        <v>0</v>
      </c>
      <c r="S314" s="47">
        <v>0</v>
      </c>
      <c r="T314" s="47">
        <v>0</v>
      </c>
      <c r="U314" s="47">
        <v>0</v>
      </c>
      <c r="V314" s="47">
        <v>0</v>
      </c>
      <c r="W314" s="47">
        <v>0</v>
      </c>
      <c r="X314" s="47">
        <v>0</v>
      </c>
      <c r="Y314" s="47">
        <v>0</v>
      </c>
      <c r="Z314" s="47">
        <v>0</v>
      </c>
      <c r="AA314" s="47">
        <v>0</v>
      </c>
      <c r="AB314" s="47">
        <v>0</v>
      </c>
      <c r="AC314" s="47">
        <v>74103.850000000006</v>
      </c>
      <c r="AD314" s="47">
        <v>150000</v>
      </c>
      <c r="AE314" s="47">
        <v>0</v>
      </c>
      <c r="AF314" s="50">
        <v>2020</v>
      </c>
      <c r="AG314" s="50">
        <v>2020</v>
      </c>
      <c r="AH314" s="51">
        <v>2020</v>
      </c>
      <c r="AT314" s="30" t="e">
        <f>VLOOKUP(C314,AW:AX,2,FALSE)</f>
        <v>#N/A</v>
      </c>
    </row>
    <row r="315" spans="1:46" ht="61.5" x14ac:dyDescent="0.85">
      <c r="B315" s="34" t="s">
        <v>909</v>
      </c>
      <c r="C315" s="128"/>
      <c r="D315" s="47">
        <f>D316</f>
        <v>4818432.3</v>
      </c>
      <c r="E315" s="47">
        <f t="shared" ref="E315:AE315" si="64">E316</f>
        <v>0</v>
      </c>
      <c r="F315" s="47">
        <f t="shared" si="64"/>
        <v>0</v>
      </c>
      <c r="G315" s="47">
        <f t="shared" si="64"/>
        <v>0</v>
      </c>
      <c r="H315" s="47">
        <f t="shared" si="64"/>
        <v>0</v>
      </c>
      <c r="I315" s="47">
        <f t="shared" si="64"/>
        <v>0</v>
      </c>
      <c r="J315" s="47">
        <f t="shared" si="64"/>
        <v>0</v>
      </c>
      <c r="K315" s="49">
        <f t="shared" si="64"/>
        <v>0</v>
      </c>
      <c r="L315" s="47">
        <f t="shared" si="64"/>
        <v>0</v>
      </c>
      <c r="M315" s="47">
        <f t="shared" si="64"/>
        <v>1110</v>
      </c>
      <c r="N315" s="47">
        <f t="shared" si="64"/>
        <v>4569884.04</v>
      </c>
      <c r="O315" s="47">
        <f t="shared" si="64"/>
        <v>0</v>
      </c>
      <c r="P315" s="47">
        <f t="shared" si="64"/>
        <v>0</v>
      </c>
      <c r="Q315" s="47">
        <f t="shared" si="64"/>
        <v>0</v>
      </c>
      <c r="R315" s="47">
        <f t="shared" si="64"/>
        <v>0</v>
      </c>
      <c r="S315" s="47">
        <f t="shared" si="64"/>
        <v>0</v>
      </c>
      <c r="T315" s="47">
        <f t="shared" si="64"/>
        <v>0</v>
      </c>
      <c r="U315" s="47">
        <f t="shared" si="64"/>
        <v>0</v>
      </c>
      <c r="V315" s="47">
        <f t="shared" si="64"/>
        <v>0</v>
      </c>
      <c r="W315" s="47">
        <f t="shared" si="64"/>
        <v>0</v>
      </c>
      <c r="X315" s="47">
        <f t="shared" si="64"/>
        <v>0</v>
      </c>
      <c r="Y315" s="47">
        <f t="shared" si="64"/>
        <v>0</v>
      </c>
      <c r="Z315" s="47">
        <f t="shared" si="64"/>
        <v>0</v>
      </c>
      <c r="AA315" s="47">
        <f t="shared" si="64"/>
        <v>0</v>
      </c>
      <c r="AB315" s="47">
        <f t="shared" si="64"/>
        <v>0</v>
      </c>
      <c r="AC315" s="47">
        <f t="shared" si="64"/>
        <v>68548.259999999995</v>
      </c>
      <c r="AD315" s="47">
        <f t="shared" si="64"/>
        <v>180000</v>
      </c>
      <c r="AE315" s="47">
        <f t="shared" si="64"/>
        <v>0</v>
      </c>
      <c r="AF315" s="121" t="s">
        <v>817</v>
      </c>
      <c r="AG315" s="121" t="s">
        <v>817</v>
      </c>
      <c r="AH315" s="122" t="s">
        <v>817</v>
      </c>
      <c r="AT315" s="30">
        <f>VLOOKUP(C315,AW:AX,2,FALSE)</f>
        <v>0</v>
      </c>
    </row>
    <row r="316" spans="1:46" ht="61.5" x14ac:dyDescent="0.85">
      <c r="A316" s="30">
        <v>1</v>
      </c>
      <c r="B316" s="108">
        <f>SUBTOTAL(103,$A$22:A316)</f>
        <v>263</v>
      </c>
      <c r="C316" s="34" t="s">
        <v>40</v>
      </c>
      <c r="D316" s="47">
        <f>E316+F316+G316+H316+I316+J316+L316+N316+P316+R316+T316+U316+V316+W316+X316+Y316+Z316+AA316+AB316+AC316+AD316+AE316</f>
        <v>4818432.3</v>
      </c>
      <c r="E316" s="47">
        <v>0</v>
      </c>
      <c r="F316" s="47">
        <v>0</v>
      </c>
      <c r="G316" s="47">
        <v>0</v>
      </c>
      <c r="H316" s="47">
        <v>0</v>
      </c>
      <c r="I316" s="47">
        <v>0</v>
      </c>
      <c r="J316" s="47">
        <v>0</v>
      </c>
      <c r="K316" s="49">
        <v>0</v>
      </c>
      <c r="L316" s="47">
        <v>0</v>
      </c>
      <c r="M316" s="47">
        <v>1110</v>
      </c>
      <c r="N316" s="47">
        <v>4569884.04</v>
      </c>
      <c r="O316" s="47">
        <v>0</v>
      </c>
      <c r="P316" s="47">
        <v>0</v>
      </c>
      <c r="Q316" s="47">
        <v>0</v>
      </c>
      <c r="R316" s="47">
        <v>0</v>
      </c>
      <c r="S316" s="47">
        <v>0</v>
      </c>
      <c r="T316" s="47">
        <v>0</v>
      </c>
      <c r="U316" s="47">
        <v>0</v>
      </c>
      <c r="V316" s="47">
        <v>0</v>
      </c>
      <c r="W316" s="47">
        <v>0</v>
      </c>
      <c r="X316" s="47">
        <v>0</v>
      </c>
      <c r="Y316" s="47">
        <v>0</v>
      </c>
      <c r="Z316" s="47">
        <v>0</v>
      </c>
      <c r="AA316" s="47">
        <v>0</v>
      </c>
      <c r="AB316" s="47">
        <v>0</v>
      </c>
      <c r="AC316" s="47">
        <v>68548.259999999995</v>
      </c>
      <c r="AD316" s="47">
        <v>180000</v>
      </c>
      <c r="AE316" s="47">
        <v>0</v>
      </c>
      <c r="AF316" s="50">
        <v>2020</v>
      </c>
      <c r="AG316" s="50">
        <v>2020</v>
      </c>
      <c r="AH316" s="51">
        <v>2020</v>
      </c>
      <c r="AT316" s="30" t="e">
        <f>VLOOKUP(C316,AW:AX,2,FALSE)</f>
        <v>#N/A</v>
      </c>
    </row>
    <row r="317" spans="1:46" ht="61.5" x14ac:dyDescent="0.85">
      <c r="B317" s="34" t="s">
        <v>910</v>
      </c>
      <c r="C317" s="34"/>
      <c r="D317" s="47">
        <f>D318</f>
        <v>6053192.4699999997</v>
      </c>
      <c r="E317" s="47">
        <f t="shared" ref="E317:AE317" si="65">E318</f>
        <v>0</v>
      </c>
      <c r="F317" s="47">
        <f t="shared" si="65"/>
        <v>0</v>
      </c>
      <c r="G317" s="47">
        <f t="shared" si="65"/>
        <v>0</v>
      </c>
      <c r="H317" s="47">
        <f t="shared" si="65"/>
        <v>0</v>
      </c>
      <c r="I317" s="47">
        <f t="shared" si="65"/>
        <v>0</v>
      </c>
      <c r="J317" s="47">
        <f t="shared" si="65"/>
        <v>0</v>
      </c>
      <c r="K317" s="49">
        <f t="shared" si="65"/>
        <v>0</v>
      </c>
      <c r="L317" s="47">
        <f t="shared" si="65"/>
        <v>0</v>
      </c>
      <c r="M317" s="47">
        <f t="shared" si="65"/>
        <v>1420</v>
      </c>
      <c r="N317" s="47">
        <f t="shared" si="65"/>
        <v>5786396.5199999996</v>
      </c>
      <c r="O317" s="47">
        <f t="shared" si="65"/>
        <v>0</v>
      </c>
      <c r="P317" s="47">
        <f t="shared" si="65"/>
        <v>0</v>
      </c>
      <c r="Q317" s="47">
        <f t="shared" si="65"/>
        <v>0</v>
      </c>
      <c r="R317" s="47">
        <f t="shared" si="65"/>
        <v>0</v>
      </c>
      <c r="S317" s="47">
        <f t="shared" si="65"/>
        <v>0</v>
      </c>
      <c r="T317" s="47">
        <f t="shared" si="65"/>
        <v>0</v>
      </c>
      <c r="U317" s="47">
        <f t="shared" si="65"/>
        <v>0</v>
      </c>
      <c r="V317" s="47">
        <f t="shared" si="65"/>
        <v>0</v>
      </c>
      <c r="W317" s="47">
        <f t="shared" si="65"/>
        <v>0</v>
      </c>
      <c r="X317" s="47">
        <f t="shared" si="65"/>
        <v>0</v>
      </c>
      <c r="Y317" s="47">
        <f t="shared" si="65"/>
        <v>0</v>
      </c>
      <c r="Z317" s="47">
        <f t="shared" si="65"/>
        <v>0</v>
      </c>
      <c r="AA317" s="47">
        <f t="shared" si="65"/>
        <v>0</v>
      </c>
      <c r="AB317" s="47">
        <f t="shared" si="65"/>
        <v>0</v>
      </c>
      <c r="AC317" s="47">
        <f t="shared" si="65"/>
        <v>86795.95</v>
      </c>
      <c r="AD317" s="47">
        <f t="shared" si="65"/>
        <v>180000</v>
      </c>
      <c r="AE317" s="47">
        <f t="shared" si="65"/>
        <v>0</v>
      </c>
      <c r="AF317" s="121" t="s">
        <v>817</v>
      </c>
      <c r="AG317" s="121" t="s">
        <v>817</v>
      </c>
      <c r="AH317" s="122" t="s">
        <v>817</v>
      </c>
      <c r="AT317" s="30">
        <f>VLOOKUP(C317,AW:AX,2,FALSE)</f>
        <v>0</v>
      </c>
    </row>
    <row r="318" spans="1:46" ht="61.5" x14ac:dyDescent="0.85">
      <c r="A318" s="30">
        <v>1</v>
      </c>
      <c r="B318" s="108">
        <f>SUBTOTAL(103,$A$22:A318)</f>
        <v>264</v>
      </c>
      <c r="C318" s="34" t="s">
        <v>64</v>
      </c>
      <c r="D318" s="47">
        <f>E318+F318+G318+H318+I318+J318+L318+N318+P318+R318+T318+U318+V318+W318+X318+Y318+Z318+AA318+AB318+AC318+AD318+AE318</f>
        <v>6053192.4699999997</v>
      </c>
      <c r="E318" s="47">
        <v>0</v>
      </c>
      <c r="F318" s="47">
        <v>0</v>
      </c>
      <c r="G318" s="47">
        <v>0</v>
      </c>
      <c r="H318" s="47">
        <v>0</v>
      </c>
      <c r="I318" s="47">
        <v>0</v>
      </c>
      <c r="J318" s="47">
        <v>0</v>
      </c>
      <c r="K318" s="49">
        <v>0</v>
      </c>
      <c r="L318" s="47">
        <v>0</v>
      </c>
      <c r="M318" s="47">
        <v>1420</v>
      </c>
      <c r="N318" s="47">
        <v>5786396.5199999996</v>
      </c>
      <c r="O318" s="47">
        <v>0</v>
      </c>
      <c r="P318" s="47">
        <v>0</v>
      </c>
      <c r="Q318" s="47">
        <v>0</v>
      </c>
      <c r="R318" s="47">
        <v>0</v>
      </c>
      <c r="S318" s="47">
        <v>0</v>
      </c>
      <c r="T318" s="47">
        <v>0</v>
      </c>
      <c r="U318" s="47">
        <v>0</v>
      </c>
      <c r="V318" s="47">
        <v>0</v>
      </c>
      <c r="W318" s="47">
        <v>0</v>
      </c>
      <c r="X318" s="47">
        <v>0</v>
      </c>
      <c r="Y318" s="47">
        <v>0</v>
      </c>
      <c r="Z318" s="47">
        <v>0</v>
      </c>
      <c r="AA318" s="47">
        <v>0</v>
      </c>
      <c r="AB318" s="47">
        <v>0</v>
      </c>
      <c r="AC318" s="47">
        <v>86795.95</v>
      </c>
      <c r="AD318" s="47">
        <v>180000</v>
      </c>
      <c r="AE318" s="47">
        <v>0</v>
      </c>
      <c r="AF318" s="50">
        <v>2020</v>
      </c>
      <c r="AG318" s="50">
        <v>2020</v>
      </c>
      <c r="AH318" s="51">
        <v>2020</v>
      </c>
      <c r="AT318" s="30" t="e">
        <f>VLOOKUP(C318,AW:AX,2,FALSE)</f>
        <v>#N/A</v>
      </c>
    </row>
    <row r="319" spans="1:46" ht="61.5" x14ac:dyDescent="0.85">
      <c r="B319" s="34" t="s">
        <v>911</v>
      </c>
      <c r="C319" s="34"/>
      <c r="D319" s="47">
        <f>D320+D321+D322</f>
        <v>10234217.01</v>
      </c>
      <c r="E319" s="47">
        <f t="shared" ref="E319:AE319" si="66">E320+E321+E322</f>
        <v>0</v>
      </c>
      <c r="F319" s="47">
        <f t="shared" si="66"/>
        <v>0</v>
      </c>
      <c r="G319" s="47">
        <f t="shared" si="66"/>
        <v>0</v>
      </c>
      <c r="H319" s="47">
        <f t="shared" si="66"/>
        <v>0</v>
      </c>
      <c r="I319" s="47">
        <f t="shared" si="66"/>
        <v>0</v>
      </c>
      <c r="J319" s="47">
        <f t="shared" si="66"/>
        <v>0</v>
      </c>
      <c r="K319" s="49">
        <f t="shared" si="66"/>
        <v>0</v>
      </c>
      <c r="L319" s="47">
        <f t="shared" si="66"/>
        <v>0</v>
      </c>
      <c r="M319" s="47">
        <f t="shared" si="66"/>
        <v>1979.1</v>
      </c>
      <c r="N319" s="47">
        <f t="shared" si="66"/>
        <v>9703609.0899999999</v>
      </c>
      <c r="O319" s="47">
        <f t="shared" si="66"/>
        <v>0</v>
      </c>
      <c r="P319" s="47">
        <f t="shared" si="66"/>
        <v>0</v>
      </c>
      <c r="Q319" s="47">
        <f t="shared" si="66"/>
        <v>0</v>
      </c>
      <c r="R319" s="47">
        <f t="shared" si="66"/>
        <v>0</v>
      </c>
      <c r="S319" s="47">
        <f t="shared" si="66"/>
        <v>0</v>
      </c>
      <c r="T319" s="47">
        <f t="shared" si="66"/>
        <v>0</v>
      </c>
      <c r="U319" s="47">
        <f t="shared" si="66"/>
        <v>0</v>
      </c>
      <c r="V319" s="47">
        <f t="shared" si="66"/>
        <v>0</v>
      </c>
      <c r="W319" s="47">
        <f t="shared" si="66"/>
        <v>0</v>
      </c>
      <c r="X319" s="47">
        <f t="shared" si="66"/>
        <v>0</v>
      </c>
      <c r="Y319" s="47">
        <f t="shared" si="66"/>
        <v>0</v>
      </c>
      <c r="Z319" s="47">
        <f t="shared" si="66"/>
        <v>0</v>
      </c>
      <c r="AA319" s="47">
        <f t="shared" si="66"/>
        <v>0</v>
      </c>
      <c r="AB319" s="47">
        <f t="shared" si="66"/>
        <v>0</v>
      </c>
      <c r="AC319" s="47">
        <f t="shared" si="66"/>
        <v>150607.91999999998</v>
      </c>
      <c r="AD319" s="47">
        <f t="shared" si="66"/>
        <v>380000</v>
      </c>
      <c r="AE319" s="47">
        <f t="shared" si="66"/>
        <v>0</v>
      </c>
      <c r="AF319" s="121" t="s">
        <v>817</v>
      </c>
      <c r="AG319" s="121" t="s">
        <v>817</v>
      </c>
      <c r="AH319" s="122" t="s">
        <v>817</v>
      </c>
      <c r="AT319" s="30">
        <f>VLOOKUP(C319,AW:AX,2,FALSE)</f>
        <v>0</v>
      </c>
    </row>
    <row r="320" spans="1:46" ht="61.5" x14ac:dyDescent="0.85">
      <c r="A320" s="30">
        <v>1</v>
      </c>
      <c r="B320" s="108">
        <f>SUBTOTAL(103,$A$22:A320)</f>
        <v>265</v>
      </c>
      <c r="C320" s="34" t="s">
        <v>47</v>
      </c>
      <c r="D320" s="47">
        <f t="shared" ref="D320:D322" si="67">E320+F320+G320+H320+I320+J320+L320+N320+P320+R320+T320+U320+V320+W320+X320+Y320+Z320+AA320+AB320+AC320+AD320+AE320</f>
        <v>3274856.23</v>
      </c>
      <c r="E320" s="47">
        <v>0</v>
      </c>
      <c r="F320" s="47">
        <v>0</v>
      </c>
      <c r="G320" s="47">
        <v>0</v>
      </c>
      <c r="H320" s="47">
        <v>0</v>
      </c>
      <c r="I320" s="47">
        <v>0</v>
      </c>
      <c r="J320" s="47">
        <v>0</v>
      </c>
      <c r="K320" s="49">
        <v>0</v>
      </c>
      <c r="L320" s="47">
        <v>0</v>
      </c>
      <c r="M320" s="47">
        <v>626.70000000000005</v>
      </c>
      <c r="N320" s="47">
        <v>3096061.14</v>
      </c>
      <c r="O320" s="47">
        <v>0</v>
      </c>
      <c r="P320" s="47">
        <v>0</v>
      </c>
      <c r="Q320" s="47">
        <v>0</v>
      </c>
      <c r="R320" s="47">
        <v>0</v>
      </c>
      <c r="S320" s="47">
        <v>0</v>
      </c>
      <c r="T320" s="47">
        <v>0</v>
      </c>
      <c r="U320" s="47">
        <v>0</v>
      </c>
      <c r="V320" s="47">
        <v>0</v>
      </c>
      <c r="W320" s="47">
        <v>0</v>
      </c>
      <c r="X320" s="47">
        <v>0</v>
      </c>
      <c r="Y320" s="47">
        <v>0</v>
      </c>
      <c r="Z320" s="47">
        <v>0</v>
      </c>
      <c r="AA320" s="47">
        <v>0</v>
      </c>
      <c r="AB320" s="47">
        <v>0</v>
      </c>
      <c r="AC320" s="47">
        <v>48795.09</v>
      </c>
      <c r="AD320" s="47">
        <v>130000</v>
      </c>
      <c r="AE320" s="47">
        <v>0</v>
      </c>
      <c r="AF320" s="50">
        <v>2020</v>
      </c>
      <c r="AG320" s="50">
        <v>2020</v>
      </c>
      <c r="AH320" s="51">
        <v>2020</v>
      </c>
      <c r="AT320" s="30" t="e">
        <f>VLOOKUP(C320,AW:AX,2,FALSE)</f>
        <v>#N/A</v>
      </c>
    </row>
    <row r="321" spans="1:46" ht="61.5" x14ac:dyDescent="0.85">
      <c r="A321" s="30">
        <v>1</v>
      </c>
      <c r="B321" s="108">
        <f>SUBTOTAL(103,$A$22:A321)</f>
        <v>266</v>
      </c>
      <c r="C321" s="34" t="s">
        <v>48</v>
      </c>
      <c r="D321" s="47">
        <f t="shared" si="67"/>
        <v>3701822.73</v>
      </c>
      <c r="E321" s="47">
        <v>0</v>
      </c>
      <c r="F321" s="47">
        <v>0</v>
      </c>
      <c r="G321" s="47">
        <v>0</v>
      </c>
      <c r="H321" s="47">
        <v>0</v>
      </c>
      <c r="I321" s="47">
        <v>0</v>
      </c>
      <c r="J321" s="47">
        <v>0</v>
      </c>
      <c r="K321" s="49">
        <v>0</v>
      </c>
      <c r="L321" s="47">
        <v>0</v>
      </c>
      <c r="M321" s="47">
        <v>708.4</v>
      </c>
      <c r="N321" s="47">
        <v>3516377.46</v>
      </c>
      <c r="O321" s="47">
        <v>0</v>
      </c>
      <c r="P321" s="47">
        <v>0</v>
      </c>
      <c r="Q321" s="47">
        <v>0</v>
      </c>
      <c r="R321" s="47">
        <v>0</v>
      </c>
      <c r="S321" s="47">
        <v>0</v>
      </c>
      <c r="T321" s="47">
        <v>0</v>
      </c>
      <c r="U321" s="47">
        <v>0</v>
      </c>
      <c r="V321" s="47">
        <v>0</v>
      </c>
      <c r="W321" s="47">
        <v>0</v>
      </c>
      <c r="X321" s="47">
        <v>0</v>
      </c>
      <c r="Y321" s="47">
        <v>0</v>
      </c>
      <c r="Z321" s="47">
        <v>0</v>
      </c>
      <c r="AA321" s="47">
        <v>0</v>
      </c>
      <c r="AB321" s="47">
        <v>0</v>
      </c>
      <c r="AC321" s="47">
        <v>55445.27</v>
      </c>
      <c r="AD321" s="47">
        <v>130000</v>
      </c>
      <c r="AE321" s="47">
        <v>0</v>
      </c>
      <c r="AF321" s="50">
        <v>2020</v>
      </c>
      <c r="AG321" s="50">
        <v>2020</v>
      </c>
      <c r="AH321" s="51">
        <v>2020</v>
      </c>
      <c r="AT321" s="30" t="e">
        <f>VLOOKUP(C321,AW:AX,2,FALSE)</f>
        <v>#N/A</v>
      </c>
    </row>
    <row r="322" spans="1:46" ht="61.5" x14ac:dyDescent="0.85">
      <c r="A322" s="30">
        <v>1</v>
      </c>
      <c r="B322" s="108">
        <f>SUBTOTAL(103,$A$22:A322)</f>
        <v>267</v>
      </c>
      <c r="C322" s="34" t="s">
        <v>863</v>
      </c>
      <c r="D322" s="47">
        <f t="shared" si="67"/>
        <v>3257538.05</v>
      </c>
      <c r="E322" s="47">
        <v>0</v>
      </c>
      <c r="F322" s="47">
        <v>0</v>
      </c>
      <c r="G322" s="47">
        <v>0</v>
      </c>
      <c r="H322" s="47">
        <v>0</v>
      </c>
      <c r="I322" s="47">
        <v>0</v>
      </c>
      <c r="J322" s="47">
        <v>0</v>
      </c>
      <c r="K322" s="49">
        <v>0</v>
      </c>
      <c r="L322" s="47">
        <v>0</v>
      </c>
      <c r="M322" s="47">
        <v>644</v>
      </c>
      <c r="N322" s="47">
        <v>3091170.4899999998</v>
      </c>
      <c r="O322" s="47">
        <v>0</v>
      </c>
      <c r="P322" s="47">
        <v>0</v>
      </c>
      <c r="Q322" s="47">
        <v>0</v>
      </c>
      <c r="R322" s="47">
        <v>0</v>
      </c>
      <c r="S322" s="47">
        <v>0</v>
      </c>
      <c r="T322" s="47">
        <v>0</v>
      </c>
      <c r="U322" s="47">
        <v>0</v>
      </c>
      <c r="V322" s="47">
        <v>0</v>
      </c>
      <c r="W322" s="47">
        <v>0</v>
      </c>
      <c r="X322" s="47">
        <v>0</v>
      </c>
      <c r="Y322" s="47">
        <v>0</v>
      </c>
      <c r="Z322" s="47">
        <v>0</v>
      </c>
      <c r="AA322" s="47">
        <v>0</v>
      </c>
      <c r="AB322" s="47">
        <v>0</v>
      </c>
      <c r="AC322" s="47">
        <v>46367.56</v>
      </c>
      <c r="AD322" s="47">
        <v>120000</v>
      </c>
      <c r="AE322" s="47">
        <v>0</v>
      </c>
      <c r="AF322" s="50">
        <v>2020</v>
      </c>
      <c r="AG322" s="50">
        <v>2020</v>
      </c>
      <c r="AH322" s="51">
        <v>2020</v>
      </c>
      <c r="AT322" s="30" t="e">
        <f>VLOOKUP(C322,AW:AX,2,FALSE)</f>
        <v>#N/A</v>
      </c>
    </row>
    <row r="323" spans="1:46" ht="61.5" x14ac:dyDescent="0.85">
      <c r="B323" s="34" t="s">
        <v>912</v>
      </c>
      <c r="C323" s="34"/>
      <c r="D323" s="47">
        <f>D324+D325+D326</f>
        <v>7583917.6500000004</v>
      </c>
      <c r="E323" s="47">
        <f t="shared" ref="E323:AE323" si="68">E324+E325+E326</f>
        <v>0</v>
      </c>
      <c r="F323" s="47">
        <f t="shared" si="68"/>
        <v>0</v>
      </c>
      <c r="G323" s="47">
        <f t="shared" si="68"/>
        <v>0</v>
      </c>
      <c r="H323" s="47">
        <f t="shared" si="68"/>
        <v>0</v>
      </c>
      <c r="I323" s="47">
        <f t="shared" si="68"/>
        <v>0</v>
      </c>
      <c r="J323" s="47">
        <f t="shared" si="68"/>
        <v>0</v>
      </c>
      <c r="K323" s="49">
        <f t="shared" si="68"/>
        <v>0</v>
      </c>
      <c r="L323" s="47">
        <f t="shared" si="68"/>
        <v>0</v>
      </c>
      <c r="M323" s="47">
        <f t="shared" si="68"/>
        <v>1621.5</v>
      </c>
      <c r="N323" s="47">
        <f t="shared" si="68"/>
        <v>7028490.3000000007</v>
      </c>
      <c r="O323" s="47">
        <f t="shared" si="68"/>
        <v>0</v>
      </c>
      <c r="P323" s="47">
        <f t="shared" si="68"/>
        <v>0</v>
      </c>
      <c r="Q323" s="47">
        <f t="shared" si="68"/>
        <v>0</v>
      </c>
      <c r="R323" s="47">
        <f t="shared" si="68"/>
        <v>0</v>
      </c>
      <c r="S323" s="47">
        <f t="shared" si="68"/>
        <v>0</v>
      </c>
      <c r="T323" s="47">
        <f t="shared" si="68"/>
        <v>0</v>
      </c>
      <c r="U323" s="47">
        <f t="shared" si="68"/>
        <v>0</v>
      </c>
      <c r="V323" s="47">
        <f t="shared" si="68"/>
        <v>0</v>
      </c>
      <c r="W323" s="47">
        <f t="shared" si="68"/>
        <v>0</v>
      </c>
      <c r="X323" s="47">
        <f t="shared" si="68"/>
        <v>0</v>
      </c>
      <c r="Y323" s="47">
        <f t="shared" si="68"/>
        <v>0</v>
      </c>
      <c r="Z323" s="47">
        <f t="shared" si="68"/>
        <v>0</v>
      </c>
      <c r="AA323" s="47">
        <f t="shared" si="68"/>
        <v>0</v>
      </c>
      <c r="AB323" s="47">
        <f t="shared" si="68"/>
        <v>0</v>
      </c>
      <c r="AC323" s="47">
        <f t="shared" si="68"/>
        <v>105427.35</v>
      </c>
      <c r="AD323" s="47">
        <f t="shared" si="68"/>
        <v>450000</v>
      </c>
      <c r="AE323" s="47">
        <f t="shared" si="68"/>
        <v>0</v>
      </c>
      <c r="AF323" s="121" t="s">
        <v>817</v>
      </c>
      <c r="AG323" s="121" t="s">
        <v>817</v>
      </c>
      <c r="AH323" s="122" t="s">
        <v>817</v>
      </c>
      <c r="AT323" s="30">
        <f>VLOOKUP(C323,AW:AX,2,FALSE)</f>
        <v>0</v>
      </c>
    </row>
    <row r="324" spans="1:46" ht="61.5" x14ac:dyDescent="0.85">
      <c r="A324" s="30">
        <v>1</v>
      </c>
      <c r="B324" s="108">
        <f>SUBTOTAL(103,$A$22:A324)</f>
        <v>268</v>
      </c>
      <c r="C324" s="34" t="s">
        <v>44</v>
      </c>
      <c r="D324" s="47">
        <f t="shared" ref="D324:D326" si="69">E324+F324+G324+H324+I324+J324+L324+N324+P324+R324+T324+U324+V324+W324+X324+Y324+Z324+AA324+AB324+AC324+AD324+AE324</f>
        <v>2825436.11</v>
      </c>
      <c r="E324" s="47">
        <v>0</v>
      </c>
      <c r="F324" s="47">
        <v>0</v>
      </c>
      <c r="G324" s="47">
        <v>0</v>
      </c>
      <c r="H324" s="47">
        <v>0</v>
      </c>
      <c r="I324" s="47">
        <v>0</v>
      </c>
      <c r="J324" s="47">
        <v>0</v>
      </c>
      <c r="K324" s="49">
        <v>0</v>
      </c>
      <c r="L324" s="47">
        <v>0</v>
      </c>
      <c r="M324" s="47">
        <v>604.1</v>
      </c>
      <c r="N324" s="47">
        <v>2635897.65</v>
      </c>
      <c r="O324" s="47">
        <v>0</v>
      </c>
      <c r="P324" s="47">
        <v>0</v>
      </c>
      <c r="Q324" s="47">
        <v>0</v>
      </c>
      <c r="R324" s="47">
        <v>0</v>
      </c>
      <c r="S324" s="47">
        <v>0</v>
      </c>
      <c r="T324" s="47">
        <v>0</v>
      </c>
      <c r="U324" s="47">
        <v>0</v>
      </c>
      <c r="V324" s="47">
        <v>0</v>
      </c>
      <c r="W324" s="47">
        <v>0</v>
      </c>
      <c r="X324" s="47">
        <v>0</v>
      </c>
      <c r="Y324" s="47">
        <v>0</v>
      </c>
      <c r="Z324" s="47">
        <v>0</v>
      </c>
      <c r="AA324" s="47">
        <v>0</v>
      </c>
      <c r="AB324" s="47">
        <v>0</v>
      </c>
      <c r="AC324" s="47">
        <v>39538.46</v>
      </c>
      <c r="AD324" s="47">
        <v>150000</v>
      </c>
      <c r="AE324" s="47">
        <v>0</v>
      </c>
      <c r="AF324" s="50">
        <v>2020</v>
      </c>
      <c r="AG324" s="50">
        <v>2020</v>
      </c>
      <c r="AH324" s="51">
        <v>2020</v>
      </c>
      <c r="AT324" s="30" t="e">
        <f>VLOOKUP(C324,AW:AX,2,FALSE)</f>
        <v>#N/A</v>
      </c>
    </row>
    <row r="325" spans="1:46" ht="61.5" x14ac:dyDescent="0.85">
      <c r="A325" s="30">
        <v>1</v>
      </c>
      <c r="B325" s="108">
        <f>SUBTOTAL(103,$A$22:A325)</f>
        <v>269</v>
      </c>
      <c r="C325" s="34" t="s">
        <v>43</v>
      </c>
      <c r="D325" s="47">
        <f t="shared" si="69"/>
        <v>2341356.2600000002</v>
      </c>
      <c r="E325" s="47">
        <v>0</v>
      </c>
      <c r="F325" s="47">
        <v>0</v>
      </c>
      <c r="G325" s="47">
        <v>0</v>
      </c>
      <c r="H325" s="47">
        <v>0</v>
      </c>
      <c r="I325" s="47">
        <v>0</v>
      </c>
      <c r="J325" s="47">
        <v>0</v>
      </c>
      <c r="K325" s="49">
        <v>0</v>
      </c>
      <c r="L325" s="47">
        <v>0</v>
      </c>
      <c r="M325" s="47">
        <v>500.6</v>
      </c>
      <c r="N325" s="47">
        <v>2158971.6800000002</v>
      </c>
      <c r="O325" s="47">
        <v>0</v>
      </c>
      <c r="P325" s="47">
        <v>0</v>
      </c>
      <c r="Q325" s="47">
        <v>0</v>
      </c>
      <c r="R325" s="47">
        <v>0</v>
      </c>
      <c r="S325" s="47">
        <v>0</v>
      </c>
      <c r="T325" s="47">
        <v>0</v>
      </c>
      <c r="U325" s="47">
        <v>0</v>
      </c>
      <c r="V325" s="47">
        <v>0</v>
      </c>
      <c r="W325" s="47">
        <v>0</v>
      </c>
      <c r="X325" s="47">
        <v>0</v>
      </c>
      <c r="Y325" s="47">
        <v>0</v>
      </c>
      <c r="Z325" s="47">
        <v>0</v>
      </c>
      <c r="AA325" s="47">
        <v>0</v>
      </c>
      <c r="AB325" s="47">
        <v>0</v>
      </c>
      <c r="AC325" s="47">
        <v>32384.58</v>
      </c>
      <c r="AD325" s="47">
        <v>150000</v>
      </c>
      <c r="AE325" s="47">
        <v>0</v>
      </c>
      <c r="AF325" s="50">
        <v>2020</v>
      </c>
      <c r="AG325" s="50">
        <v>2020</v>
      </c>
      <c r="AH325" s="51">
        <v>2020</v>
      </c>
      <c r="AT325" s="30" t="e">
        <f>VLOOKUP(C325,AW:AX,2,FALSE)</f>
        <v>#N/A</v>
      </c>
    </row>
    <row r="326" spans="1:46" ht="61.5" x14ac:dyDescent="0.85">
      <c r="A326" s="30">
        <v>1</v>
      </c>
      <c r="B326" s="108">
        <f>SUBTOTAL(103,$A$22:A326)</f>
        <v>270</v>
      </c>
      <c r="C326" s="34" t="s">
        <v>45</v>
      </c>
      <c r="D326" s="47">
        <f t="shared" si="69"/>
        <v>2417125.2800000003</v>
      </c>
      <c r="E326" s="47">
        <v>0</v>
      </c>
      <c r="F326" s="47">
        <v>0</v>
      </c>
      <c r="G326" s="47">
        <v>0</v>
      </c>
      <c r="H326" s="47">
        <v>0</v>
      </c>
      <c r="I326" s="47">
        <v>0</v>
      </c>
      <c r="J326" s="47">
        <v>0</v>
      </c>
      <c r="K326" s="49">
        <v>0</v>
      </c>
      <c r="L326" s="47">
        <v>0</v>
      </c>
      <c r="M326" s="47">
        <v>516.79999999999995</v>
      </c>
      <c r="N326" s="47">
        <v>2233620.9700000002</v>
      </c>
      <c r="O326" s="47">
        <v>0</v>
      </c>
      <c r="P326" s="47">
        <v>0</v>
      </c>
      <c r="Q326" s="47">
        <v>0</v>
      </c>
      <c r="R326" s="47">
        <v>0</v>
      </c>
      <c r="S326" s="47">
        <v>0</v>
      </c>
      <c r="T326" s="47">
        <v>0</v>
      </c>
      <c r="U326" s="47">
        <v>0</v>
      </c>
      <c r="V326" s="47">
        <v>0</v>
      </c>
      <c r="W326" s="47">
        <v>0</v>
      </c>
      <c r="X326" s="47">
        <v>0</v>
      </c>
      <c r="Y326" s="47">
        <v>0</v>
      </c>
      <c r="Z326" s="47">
        <v>0</v>
      </c>
      <c r="AA326" s="47">
        <v>0</v>
      </c>
      <c r="AB326" s="47">
        <v>0</v>
      </c>
      <c r="AC326" s="47">
        <v>33504.31</v>
      </c>
      <c r="AD326" s="47">
        <v>150000</v>
      </c>
      <c r="AE326" s="47">
        <v>0</v>
      </c>
      <c r="AF326" s="50">
        <v>2020</v>
      </c>
      <c r="AG326" s="50">
        <v>2020</v>
      </c>
      <c r="AH326" s="51">
        <v>2020</v>
      </c>
      <c r="AT326" s="30" t="e">
        <f>VLOOKUP(C326,AW:AX,2,FALSE)</f>
        <v>#N/A</v>
      </c>
    </row>
    <row r="327" spans="1:46" ht="61.5" x14ac:dyDescent="0.85">
      <c r="B327" s="34" t="s">
        <v>913</v>
      </c>
      <c r="C327" s="34"/>
      <c r="D327" s="47">
        <f>D328</f>
        <v>2311215.4500000002</v>
      </c>
      <c r="E327" s="47">
        <f t="shared" ref="E327:AE327" si="70">E328</f>
        <v>0</v>
      </c>
      <c r="F327" s="47">
        <f t="shared" si="70"/>
        <v>0</v>
      </c>
      <c r="G327" s="47">
        <f t="shared" si="70"/>
        <v>0</v>
      </c>
      <c r="H327" s="47">
        <f t="shared" si="70"/>
        <v>0</v>
      </c>
      <c r="I327" s="47">
        <f t="shared" si="70"/>
        <v>0</v>
      </c>
      <c r="J327" s="47">
        <f t="shared" si="70"/>
        <v>0</v>
      </c>
      <c r="K327" s="49">
        <f t="shared" si="70"/>
        <v>0</v>
      </c>
      <c r="L327" s="47">
        <f t="shared" si="70"/>
        <v>0</v>
      </c>
      <c r="M327" s="47">
        <f t="shared" si="70"/>
        <v>490</v>
      </c>
      <c r="N327" s="47">
        <f t="shared" si="70"/>
        <v>2158832.96</v>
      </c>
      <c r="O327" s="47">
        <f t="shared" si="70"/>
        <v>0</v>
      </c>
      <c r="P327" s="47">
        <f t="shared" si="70"/>
        <v>0</v>
      </c>
      <c r="Q327" s="47">
        <f t="shared" si="70"/>
        <v>0</v>
      </c>
      <c r="R327" s="47">
        <f t="shared" si="70"/>
        <v>0</v>
      </c>
      <c r="S327" s="47">
        <f t="shared" si="70"/>
        <v>0</v>
      </c>
      <c r="T327" s="47">
        <f t="shared" si="70"/>
        <v>0</v>
      </c>
      <c r="U327" s="47">
        <f t="shared" si="70"/>
        <v>0</v>
      </c>
      <c r="V327" s="47">
        <f t="shared" si="70"/>
        <v>0</v>
      </c>
      <c r="W327" s="47">
        <f t="shared" si="70"/>
        <v>0</v>
      </c>
      <c r="X327" s="47">
        <f t="shared" si="70"/>
        <v>0</v>
      </c>
      <c r="Y327" s="47">
        <f t="shared" si="70"/>
        <v>0</v>
      </c>
      <c r="Z327" s="47">
        <f t="shared" si="70"/>
        <v>0</v>
      </c>
      <c r="AA327" s="47">
        <f t="shared" si="70"/>
        <v>0</v>
      </c>
      <c r="AB327" s="47">
        <f t="shared" si="70"/>
        <v>0</v>
      </c>
      <c r="AC327" s="47">
        <f t="shared" si="70"/>
        <v>32382.49</v>
      </c>
      <c r="AD327" s="47">
        <f t="shared" si="70"/>
        <v>120000</v>
      </c>
      <c r="AE327" s="47">
        <f t="shared" si="70"/>
        <v>0</v>
      </c>
      <c r="AF327" s="121" t="s">
        <v>817</v>
      </c>
      <c r="AG327" s="121" t="s">
        <v>817</v>
      </c>
      <c r="AH327" s="122" t="s">
        <v>817</v>
      </c>
      <c r="AT327" s="30">
        <f>VLOOKUP(C327,AW:AX,2,FALSE)</f>
        <v>0</v>
      </c>
    </row>
    <row r="328" spans="1:46" ht="61.5" x14ac:dyDescent="0.85">
      <c r="A328" s="30">
        <v>1</v>
      </c>
      <c r="B328" s="108">
        <f>SUBTOTAL(103,$A$22:A328)</f>
        <v>271</v>
      </c>
      <c r="C328" s="34" t="s">
        <v>42</v>
      </c>
      <c r="D328" s="47">
        <f>E328+F328+G328+H328+I328+J328+L328+N328+P328+R328+T328+U328+V328+W328+X328+Y328+Z328+AA328+AB328+AC328+AD328+AE328</f>
        <v>2311215.4500000002</v>
      </c>
      <c r="E328" s="47">
        <v>0</v>
      </c>
      <c r="F328" s="47">
        <v>0</v>
      </c>
      <c r="G328" s="47">
        <v>0</v>
      </c>
      <c r="H328" s="47">
        <v>0</v>
      </c>
      <c r="I328" s="47">
        <v>0</v>
      </c>
      <c r="J328" s="47">
        <v>0</v>
      </c>
      <c r="K328" s="49">
        <v>0</v>
      </c>
      <c r="L328" s="47">
        <v>0</v>
      </c>
      <c r="M328" s="47">
        <v>490</v>
      </c>
      <c r="N328" s="47">
        <v>2158832.96</v>
      </c>
      <c r="O328" s="47">
        <v>0</v>
      </c>
      <c r="P328" s="47">
        <v>0</v>
      </c>
      <c r="Q328" s="47">
        <v>0</v>
      </c>
      <c r="R328" s="47">
        <v>0</v>
      </c>
      <c r="S328" s="47">
        <v>0</v>
      </c>
      <c r="T328" s="47">
        <v>0</v>
      </c>
      <c r="U328" s="47">
        <v>0</v>
      </c>
      <c r="V328" s="47">
        <v>0</v>
      </c>
      <c r="W328" s="47">
        <v>0</v>
      </c>
      <c r="X328" s="47">
        <v>0</v>
      </c>
      <c r="Y328" s="47">
        <v>0</v>
      </c>
      <c r="Z328" s="47">
        <v>0</v>
      </c>
      <c r="AA328" s="47">
        <v>0</v>
      </c>
      <c r="AB328" s="47">
        <v>0</v>
      </c>
      <c r="AC328" s="47">
        <v>32382.49</v>
      </c>
      <c r="AD328" s="47">
        <v>120000</v>
      </c>
      <c r="AE328" s="47">
        <v>0</v>
      </c>
      <c r="AF328" s="50">
        <v>2020</v>
      </c>
      <c r="AG328" s="50">
        <v>2020</v>
      </c>
      <c r="AH328" s="51">
        <v>2020</v>
      </c>
      <c r="AT328" s="30" t="e">
        <f>VLOOKUP(C328,AW:AX,2,FALSE)</f>
        <v>#N/A</v>
      </c>
    </row>
    <row r="329" spans="1:46" ht="61.5" x14ac:dyDescent="0.85">
      <c r="B329" s="34" t="s">
        <v>914</v>
      </c>
      <c r="C329" s="34"/>
      <c r="D329" s="47">
        <f>D330+D331+D332+D333</f>
        <v>16176614.219999999</v>
      </c>
      <c r="E329" s="47">
        <f t="shared" ref="E329:AE329" si="71">E330+E331+E332+E333</f>
        <v>0</v>
      </c>
      <c r="F329" s="47">
        <f t="shared" si="71"/>
        <v>0</v>
      </c>
      <c r="G329" s="47">
        <f t="shared" si="71"/>
        <v>0</v>
      </c>
      <c r="H329" s="47">
        <f t="shared" si="71"/>
        <v>0</v>
      </c>
      <c r="I329" s="47">
        <f t="shared" si="71"/>
        <v>0</v>
      </c>
      <c r="J329" s="47">
        <f t="shared" si="71"/>
        <v>0</v>
      </c>
      <c r="K329" s="49">
        <f t="shared" si="71"/>
        <v>0</v>
      </c>
      <c r="L329" s="47">
        <f t="shared" si="71"/>
        <v>0</v>
      </c>
      <c r="M329" s="47">
        <f t="shared" si="71"/>
        <v>3097.9</v>
      </c>
      <c r="N329" s="47">
        <f t="shared" si="71"/>
        <v>15346417.950000001</v>
      </c>
      <c r="O329" s="47">
        <f t="shared" si="71"/>
        <v>0</v>
      </c>
      <c r="P329" s="47">
        <f t="shared" si="71"/>
        <v>0</v>
      </c>
      <c r="Q329" s="47">
        <f t="shared" si="71"/>
        <v>0</v>
      </c>
      <c r="R329" s="47">
        <f t="shared" si="71"/>
        <v>0</v>
      </c>
      <c r="S329" s="47">
        <f t="shared" si="71"/>
        <v>0</v>
      </c>
      <c r="T329" s="47">
        <f t="shared" si="71"/>
        <v>0</v>
      </c>
      <c r="U329" s="47">
        <f t="shared" si="71"/>
        <v>0</v>
      </c>
      <c r="V329" s="47">
        <f t="shared" si="71"/>
        <v>0</v>
      </c>
      <c r="W329" s="47">
        <f t="shared" si="71"/>
        <v>0</v>
      </c>
      <c r="X329" s="47">
        <f t="shared" si="71"/>
        <v>0</v>
      </c>
      <c r="Y329" s="47">
        <f t="shared" si="71"/>
        <v>0</v>
      </c>
      <c r="Z329" s="47">
        <f t="shared" si="71"/>
        <v>0</v>
      </c>
      <c r="AA329" s="47">
        <f t="shared" si="71"/>
        <v>0</v>
      </c>
      <c r="AB329" s="47">
        <f t="shared" si="71"/>
        <v>0</v>
      </c>
      <c r="AC329" s="47">
        <f t="shared" si="71"/>
        <v>230196.27</v>
      </c>
      <c r="AD329" s="47">
        <f t="shared" si="71"/>
        <v>600000</v>
      </c>
      <c r="AE329" s="47">
        <f t="shared" si="71"/>
        <v>0</v>
      </c>
      <c r="AF329" s="121" t="s">
        <v>817</v>
      </c>
      <c r="AG329" s="121" t="s">
        <v>817</v>
      </c>
      <c r="AH329" s="122" t="s">
        <v>817</v>
      </c>
      <c r="AT329" s="30">
        <f>VLOOKUP(C329,AW:AX,2,FALSE)</f>
        <v>0</v>
      </c>
    </row>
    <row r="330" spans="1:46" ht="61.5" x14ac:dyDescent="0.85">
      <c r="A330" s="30">
        <v>1</v>
      </c>
      <c r="B330" s="108">
        <f>SUBTOTAL(103,$A$22:A330)</f>
        <v>272</v>
      </c>
      <c r="C330" s="34" t="s">
        <v>51</v>
      </c>
      <c r="D330" s="47">
        <f t="shared" ref="D330:D333" si="72">E330+F330+G330+H330+I330+J330+L330+N330+P330+R330+T330+U330+V330+W330+X330+Y330+Z330+AA330+AB330+AC330+AD330+AE330</f>
        <v>4528867.1400000006</v>
      </c>
      <c r="E330" s="47">
        <v>0</v>
      </c>
      <c r="F330" s="47">
        <v>0</v>
      </c>
      <c r="G330" s="47">
        <v>0</v>
      </c>
      <c r="H330" s="47">
        <v>0</v>
      </c>
      <c r="I330" s="47">
        <v>0</v>
      </c>
      <c r="J330" s="47">
        <v>0</v>
      </c>
      <c r="K330" s="49">
        <v>0</v>
      </c>
      <c r="L330" s="47">
        <v>0</v>
      </c>
      <c r="M330" s="47">
        <v>867.3</v>
      </c>
      <c r="N330" s="47">
        <v>4314154.82</v>
      </c>
      <c r="O330" s="47">
        <v>0</v>
      </c>
      <c r="P330" s="47">
        <v>0</v>
      </c>
      <c r="Q330" s="47">
        <v>0</v>
      </c>
      <c r="R330" s="47">
        <v>0</v>
      </c>
      <c r="S330" s="47">
        <v>0</v>
      </c>
      <c r="T330" s="47">
        <v>0</v>
      </c>
      <c r="U330" s="47">
        <v>0</v>
      </c>
      <c r="V330" s="47">
        <v>0</v>
      </c>
      <c r="W330" s="47">
        <v>0</v>
      </c>
      <c r="X330" s="47">
        <v>0</v>
      </c>
      <c r="Y330" s="47">
        <v>0</v>
      </c>
      <c r="Z330" s="47">
        <v>0</v>
      </c>
      <c r="AA330" s="47">
        <v>0</v>
      </c>
      <c r="AB330" s="47">
        <v>0</v>
      </c>
      <c r="AC330" s="47">
        <v>64712.32</v>
      </c>
      <c r="AD330" s="47">
        <v>150000</v>
      </c>
      <c r="AE330" s="47">
        <v>0</v>
      </c>
      <c r="AF330" s="50">
        <v>2020</v>
      </c>
      <c r="AG330" s="50">
        <v>2020</v>
      </c>
      <c r="AH330" s="51">
        <v>2020</v>
      </c>
      <c r="AT330" s="30" t="e">
        <f>VLOOKUP(C330,AW:AX,2,FALSE)</f>
        <v>#N/A</v>
      </c>
    </row>
    <row r="331" spans="1:46" ht="61.5" x14ac:dyDescent="0.85">
      <c r="A331" s="30">
        <v>1</v>
      </c>
      <c r="B331" s="108">
        <f>SUBTOTAL(103,$A$22:A331)</f>
        <v>273</v>
      </c>
      <c r="C331" s="34" t="s">
        <v>49</v>
      </c>
      <c r="D331" s="47">
        <f t="shared" si="72"/>
        <v>3408268.86</v>
      </c>
      <c r="E331" s="47">
        <v>0</v>
      </c>
      <c r="F331" s="47">
        <v>0</v>
      </c>
      <c r="G331" s="47">
        <v>0</v>
      </c>
      <c r="H331" s="47">
        <v>0</v>
      </c>
      <c r="I331" s="47">
        <v>0</v>
      </c>
      <c r="J331" s="47">
        <v>0</v>
      </c>
      <c r="K331" s="49">
        <v>0</v>
      </c>
      <c r="L331" s="47">
        <v>0</v>
      </c>
      <c r="M331" s="47">
        <v>652.70000000000005</v>
      </c>
      <c r="N331" s="47">
        <v>3210117.1</v>
      </c>
      <c r="O331" s="47">
        <v>0</v>
      </c>
      <c r="P331" s="47">
        <v>0</v>
      </c>
      <c r="Q331" s="47">
        <v>0</v>
      </c>
      <c r="R331" s="47">
        <v>0</v>
      </c>
      <c r="S331" s="47">
        <v>0</v>
      </c>
      <c r="T331" s="47">
        <v>0</v>
      </c>
      <c r="U331" s="47">
        <v>0</v>
      </c>
      <c r="V331" s="47">
        <v>0</v>
      </c>
      <c r="W331" s="47">
        <v>0</v>
      </c>
      <c r="X331" s="47">
        <v>0</v>
      </c>
      <c r="Y331" s="47">
        <v>0</v>
      </c>
      <c r="Z331" s="47">
        <v>0</v>
      </c>
      <c r="AA331" s="47">
        <v>0</v>
      </c>
      <c r="AB331" s="47">
        <v>0</v>
      </c>
      <c r="AC331" s="47">
        <v>48151.76</v>
      </c>
      <c r="AD331" s="47">
        <v>150000</v>
      </c>
      <c r="AE331" s="47">
        <v>0</v>
      </c>
      <c r="AF331" s="50">
        <v>2020</v>
      </c>
      <c r="AG331" s="50">
        <v>2020</v>
      </c>
      <c r="AH331" s="51">
        <v>2020</v>
      </c>
      <c r="AT331" s="30" t="e">
        <f>VLOOKUP(C331,AW:AX,2,FALSE)</f>
        <v>#N/A</v>
      </c>
    </row>
    <row r="332" spans="1:46" ht="61.5" x14ac:dyDescent="0.85">
      <c r="A332" s="30">
        <v>1</v>
      </c>
      <c r="B332" s="108">
        <f>SUBTOTAL(103,$A$22:A332)</f>
        <v>274</v>
      </c>
      <c r="C332" s="34" t="s">
        <v>50</v>
      </c>
      <c r="D332" s="47">
        <f t="shared" si="72"/>
        <v>4683432.42</v>
      </c>
      <c r="E332" s="47">
        <v>0</v>
      </c>
      <c r="F332" s="47">
        <v>0</v>
      </c>
      <c r="G332" s="47">
        <v>0</v>
      </c>
      <c r="H332" s="47">
        <v>0</v>
      </c>
      <c r="I332" s="47">
        <v>0</v>
      </c>
      <c r="J332" s="47">
        <v>0</v>
      </c>
      <c r="K332" s="49">
        <v>0</v>
      </c>
      <c r="L332" s="47">
        <v>0</v>
      </c>
      <c r="M332" s="47">
        <v>896.9</v>
      </c>
      <c r="N332" s="47">
        <v>4466435.88</v>
      </c>
      <c r="O332" s="47">
        <v>0</v>
      </c>
      <c r="P332" s="47">
        <v>0</v>
      </c>
      <c r="Q332" s="47">
        <v>0</v>
      </c>
      <c r="R332" s="47">
        <v>0</v>
      </c>
      <c r="S332" s="47">
        <v>0</v>
      </c>
      <c r="T332" s="47">
        <v>0</v>
      </c>
      <c r="U332" s="47">
        <v>0</v>
      </c>
      <c r="V332" s="47">
        <v>0</v>
      </c>
      <c r="W332" s="47">
        <v>0</v>
      </c>
      <c r="X332" s="47">
        <v>0</v>
      </c>
      <c r="Y332" s="47">
        <v>0</v>
      </c>
      <c r="Z332" s="47">
        <v>0</v>
      </c>
      <c r="AA332" s="47">
        <v>0</v>
      </c>
      <c r="AB332" s="47">
        <v>0</v>
      </c>
      <c r="AC332" s="47">
        <v>66996.539999999994</v>
      </c>
      <c r="AD332" s="47">
        <v>150000</v>
      </c>
      <c r="AE332" s="47">
        <v>0</v>
      </c>
      <c r="AF332" s="50">
        <v>2020</v>
      </c>
      <c r="AG332" s="50">
        <v>2020</v>
      </c>
      <c r="AH332" s="51">
        <v>2020</v>
      </c>
      <c r="AT332" s="30">
        <f>VLOOKUP(C332,AW:AX,2,FALSE)</f>
        <v>1</v>
      </c>
    </row>
    <row r="333" spans="1:46" ht="61.5" x14ac:dyDescent="0.85">
      <c r="A333" s="30">
        <v>1</v>
      </c>
      <c r="B333" s="108">
        <f>SUBTOTAL(103,$A$22:A333)</f>
        <v>275</v>
      </c>
      <c r="C333" s="34" t="s">
        <v>52</v>
      </c>
      <c r="D333" s="47">
        <f t="shared" si="72"/>
        <v>3556045.8</v>
      </c>
      <c r="E333" s="47">
        <v>0</v>
      </c>
      <c r="F333" s="47">
        <v>0</v>
      </c>
      <c r="G333" s="47">
        <v>0</v>
      </c>
      <c r="H333" s="47">
        <v>0</v>
      </c>
      <c r="I333" s="47">
        <v>0</v>
      </c>
      <c r="J333" s="47">
        <v>0</v>
      </c>
      <c r="K333" s="49">
        <v>0</v>
      </c>
      <c r="L333" s="47">
        <v>0</v>
      </c>
      <c r="M333" s="47">
        <v>681</v>
      </c>
      <c r="N333" s="47">
        <v>3355710.15</v>
      </c>
      <c r="O333" s="47">
        <v>0</v>
      </c>
      <c r="P333" s="47">
        <v>0</v>
      </c>
      <c r="Q333" s="47">
        <v>0</v>
      </c>
      <c r="R333" s="47">
        <v>0</v>
      </c>
      <c r="S333" s="47">
        <v>0</v>
      </c>
      <c r="T333" s="47">
        <v>0</v>
      </c>
      <c r="U333" s="47">
        <v>0</v>
      </c>
      <c r="V333" s="47">
        <v>0</v>
      </c>
      <c r="W333" s="47">
        <v>0</v>
      </c>
      <c r="X333" s="47">
        <v>0</v>
      </c>
      <c r="Y333" s="47">
        <v>0</v>
      </c>
      <c r="Z333" s="47">
        <v>0</v>
      </c>
      <c r="AA333" s="47">
        <v>0</v>
      </c>
      <c r="AB333" s="47">
        <v>0</v>
      </c>
      <c r="AC333" s="47">
        <v>50335.65</v>
      </c>
      <c r="AD333" s="47">
        <v>150000</v>
      </c>
      <c r="AE333" s="47">
        <v>0</v>
      </c>
      <c r="AF333" s="50">
        <v>2020</v>
      </c>
      <c r="AG333" s="50">
        <v>2020</v>
      </c>
      <c r="AH333" s="51">
        <v>2020</v>
      </c>
      <c r="AT333" s="30" t="e">
        <f>VLOOKUP(C333,AW:AX,2,FALSE)</f>
        <v>#N/A</v>
      </c>
    </row>
    <row r="334" spans="1:46" ht="61.5" x14ac:dyDescent="0.85">
      <c r="B334" s="34" t="s">
        <v>915</v>
      </c>
      <c r="C334" s="128"/>
      <c r="D334" s="47">
        <f>D335</f>
        <v>4438530</v>
      </c>
      <c r="E334" s="47">
        <f t="shared" ref="E334:AE334" si="73">E335</f>
        <v>0</v>
      </c>
      <c r="F334" s="47">
        <f t="shared" si="73"/>
        <v>0</v>
      </c>
      <c r="G334" s="47">
        <f t="shared" si="73"/>
        <v>0</v>
      </c>
      <c r="H334" s="47">
        <f t="shared" si="73"/>
        <v>0</v>
      </c>
      <c r="I334" s="47">
        <f t="shared" si="73"/>
        <v>0</v>
      </c>
      <c r="J334" s="47">
        <f t="shared" si="73"/>
        <v>0</v>
      </c>
      <c r="K334" s="49">
        <f t="shared" si="73"/>
        <v>0</v>
      </c>
      <c r="L334" s="47">
        <f t="shared" si="73"/>
        <v>0</v>
      </c>
      <c r="M334" s="47">
        <f t="shared" si="73"/>
        <v>854</v>
      </c>
      <c r="N334" s="47">
        <f t="shared" si="73"/>
        <v>4225152.71</v>
      </c>
      <c r="O334" s="47">
        <f t="shared" si="73"/>
        <v>0</v>
      </c>
      <c r="P334" s="47">
        <f t="shared" si="73"/>
        <v>0</v>
      </c>
      <c r="Q334" s="47">
        <f t="shared" si="73"/>
        <v>0</v>
      </c>
      <c r="R334" s="47">
        <f t="shared" si="73"/>
        <v>0</v>
      </c>
      <c r="S334" s="47">
        <f t="shared" si="73"/>
        <v>0</v>
      </c>
      <c r="T334" s="47">
        <f t="shared" si="73"/>
        <v>0</v>
      </c>
      <c r="U334" s="47">
        <f t="shared" si="73"/>
        <v>0</v>
      </c>
      <c r="V334" s="47">
        <f t="shared" si="73"/>
        <v>0</v>
      </c>
      <c r="W334" s="47">
        <f t="shared" si="73"/>
        <v>0</v>
      </c>
      <c r="X334" s="47">
        <f t="shared" si="73"/>
        <v>0</v>
      </c>
      <c r="Y334" s="47">
        <f t="shared" si="73"/>
        <v>0</v>
      </c>
      <c r="Z334" s="47">
        <f t="shared" si="73"/>
        <v>0</v>
      </c>
      <c r="AA334" s="47">
        <f t="shared" si="73"/>
        <v>0</v>
      </c>
      <c r="AB334" s="47">
        <f t="shared" si="73"/>
        <v>0</v>
      </c>
      <c r="AC334" s="47">
        <f t="shared" si="73"/>
        <v>63377.29</v>
      </c>
      <c r="AD334" s="47">
        <f t="shared" si="73"/>
        <v>150000</v>
      </c>
      <c r="AE334" s="47">
        <f t="shared" si="73"/>
        <v>0</v>
      </c>
      <c r="AF334" s="121" t="s">
        <v>817</v>
      </c>
      <c r="AG334" s="121" t="s">
        <v>817</v>
      </c>
      <c r="AH334" s="122" t="s">
        <v>817</v>
      </c>
      <c r="AT334" s="30">
        <f>VLOOKUP(C334,AW:AX,2,FALSE)</f>
        <v>0</v>
      </c>
    </row>
    <row r="335" spans="1:46" ht="61.5" x14ac:dyDescent="0.85">
      <c r="A335" s="30">
        <v>1</v>
      </c>
      <c r="B335" s="108">
        <f>SUBTOTAL(103,$A$22:A335)</f>
        <v>276</v>
      </c>
      <c r="C335" s="34" t="s">
        <v>236</v>
      </c>
      <c r="D335" s="47">
        <f>E335+F335+G335+H335+I335+J335+L335+N335+P335+R335+T335+U335+V335+W335+X335+Y335+Z335+AA335+AB335+AC335+AD335+AE335</f>
        <v>4438530</v>
      </c>
      <c r="E335" s="47">
        <v>0</v>
      </c>
      <c r="F335" s="47">
        <v>0</v>
      </c>
      <c r="G335" s="47">
        <v>0</v>
      </c>
      <c r="H335" s="47">
        <v>0</v>
      </c>
      <c r="I335" s="47">
        <v>0</v>
      </c>
      <c r="J335" s="47">
        <v>0</v>
      </c>
      <c r="K335" s="49">
        <v>0</v>
      </c>
      <c r="L335" s="47">
        <v>0</v>
      </c>
      <c r="M335" s="47">
        <v>854</v>
      </c>
      <c r="N335" s="47">
        <v>4225152.71</v>
      </c>
      <c r="O335" s="47">
        <v>0</v>
      </c>
      <c r="P335" s="47">
        <v>0</v>
      </c>
      <c r="Q335" s="47">
        <v>0</v>
      </c>
      <c r="R335" s="47">
        <v>0</v>
      </c>
      <c r="S335" s="47">
        <v>0</v>
      </c>
      <c r="T335" s="47">
        <v>0</v>
      </c>
      <c r="U335" s="47">
        <v>0</v>
      </c>
      <c r="V335" s="47">
        <v>0</v>
      </c>
      <c r="W335" s="47">
        <v>0</v>
      </c>
      <c r="X335" s="47">
        <v>0</v>
      </c>
      <c r="Y335" s="47">
        <v>0</v>
      </c>
      <c r="Z335" s="47">
        <v>0</v>
      </c>
      <c r="AA335" s="47">
        <v>0</v>
      </c>
      <c r="AB335" s="47">
        <v>0</v>
      </c>
      <c r="AC335" s="47">
        <v>63377.29</v>
      </c>
      <c r="AD335" s="47">
        <v>150000</v>
      </c>
      <c r="AE335" s="47">
        <v>0</v>
      </c>
      <c r="AF335" s="50">
        <v>2020</v>
      </c>
      <c r="AG335" s="50">
        <v>2020</v>
      </c>
      <c r="AH335" s="51">
        <v>2020</v>
      </c>
      <c r="AT335" s="30" t="e">
        <f>VLOOKUP(C335,AW:AX,2,FALSE)</f>
        <v>#N/A</v>
      </c>
    </row>
    <row r="336" spans="1:46" ht="61.5" x14ac:dyDescent="0.85">
      <c r="B336" s="34" t="s">
        <v>916</v>
      </c>
      <c r="C336" s="34"/>
      <c r="D336" s="47">
        <f>D337</f>
        <v>1540431</v>
      </c>
      <c r="E336" s="47">
        <f t="shared" ref="E336:AE336" si="74">E337</f>
        <v>0</v>
      </c>
      <c r="F336" s="47">
        <f t="shared" si="74"/>
        <v>0</v>
      </c>
      <c r="G336" s="47">
        <f t="shared" si="74"/>
        <v>0</v>
      </c>
      <c r="H336" s="47">
        <f t="shared" si="74"/>
        <v>0</v>
      </c>
      <c r="I336" s="47">
        <f t="shared" si="74"/>
        <v>0</v>
      </c>
      <c r="J336" s="47">
        <f t="shared" si="74"/>
        <v>0</v>
      </c>
      <c r="K336" s="49">
        <f t="shared" si="74"/>
        <v>0</v>
      </c>
      <c r="L336" s="47">
        <f t="shared" si="74"/>
        <v>0</v>
      </c>
      <c r="M336" s="47">
        <f t="shared" si="74"/>
        <v>295</v>
      </c>
      <c r="N336" s="47">
        <f t="shared" si="74"/>
        <v>1399439.41</v>
      </c>
      <c r="O336" s="47">
        <f t="shared" si="74"/>
        <v>0</v>
      </c>
      <c r="P336" s="47">
        <f t="shared" si="74"/>
        <v>0</v>
      </c>
      <c r="Q336" s="47">
        <f t="shared" si="74"/>
        <v>0</v>
      </c>
      <c r="R336" s="47">
        <f t="shared" si="74"/>
        <v>0</v>
      </c>
      <c r="S336" s="47">
        <f t="shared" si="74"/>
        <v>0</v>
      </c>
      <c r="T336" s="47">
        <f t="shared" si="74"/>
        <v>0</v>
      </c>
      <c r="U336" s="47">
        <f t="shared" si="74"/>
        <v>0</v>
      </c>
      <c r="V336" s="47">
        <f t="shared" si="74"/>
        <v>0</v>
      </c>
      <c r="W336" s="47">
        <f t="shared" si="74"/>
        <v>0</v>
      </c>
      <c r="X336" s="47">
        <f t="shared" si="74"/>
        <v>0</v>
      </c>
      <c r="Y336" s="47">
        <f t="shared" si="74"/>
        <v>0</v>
      </c>
      <c r="Z336" s="47">
        <f t="shared" si="74"/>
        <v>0</v>
      </c>
      <c r="AA336" s="47">
        <f t="shared" si="74"/>
        <v>0</v>
      </c>
      <c r="AB336" s="47">
        <f t="shared" si="74"/>
        <v>0</v>
      </c>
      <c r="AC336" s="47">
        <f t="shared" si="74"/>
        <v>20991.59</v>
      </c>
      <c r="AD336" s="47">
        <f t="shared" si="74"/>
        <v>120000</v>
      </c>
      <c r="AE336" s="47">
        <f t="shared" si="74"/>
        <v>0</v>
      </c>
      <c r="AF336" s="121" t="s">
        <v>817</v>
      </c>
      <c r="AG336" s="121" t="s">
        <v>817</v>
      </c>
      <c r="AH336" s="122" t="s">
        <v>817</v>
      </c>
      <c r="AT336" s="30">
        <f>VLOOKUP(C336,AW:AX,2,FALSE)</f>
        <v>0</v>
      </c>
    </row>
    <row r="337" spans="1:46" ht="61.5" x14ac:dyDescent="0.85">
      <c r="A337" s="30">
        <v>1</v>
      </c>
      <c r="B337" s="108">
        <f>SUBTOTAL(103,$A$22:A337)</f>
        <v>277</v>
      </c>
      <c r="C337" s="34" t="s">
        <v>239</v>
      </c>
      <c r="D337" s="47">
        <f>E337+F337+G337+H337+I337+J337+L337+N337+P337+R337+T337+U337+V337+W337+X337+Y337+Z337+AA337+AB337+AC337+AD337+AE337</f>
        <v>1540431</v>
      </c>
      <c r="E337" s="47">
        <v>0</v>
      </c>
      <c r="F337" s="47">
        <v>0</v>
      </c>
      <c r="G337" s="47">
        <v>0</v>
      </c>
      <c r="H337" s="47">
        <v>0</v>
      </c>
      <c r="I337" s="47">
        <v>0</v>
      </c>
      <c r="J337" s="47">
        <v>0</v>
      </c>
      <c r="K337" s="49">
        <v>0</v>
      </c>
      <c r="L337" s="47">
        <v>0</v>
      </c>
      <c r="M337" s="47">
        <v>295</v>
      </c>
      <c r="N337" s="47">
        <v>1399439.41</v>
      </c>
      <c r="O337" s="47">
        <v>0</v>
      </c>
      <c r="P337" s="47">
        <v>0</v>
      </c>
      <c r="Q337" s="47">
        <v>0</v>
      </c>
      <c r="R337" s="47">
        <v>0</v>
      </c>
      <c r="S337" s="47">
        <v>0</v>
      </c>
      <c r="T337" s="47">
        <v>0</v>
      </c>
      <c r="U337" s="47">
        <v>0</v>
      </c>
      <c r="V337" s="47">
        <v>0</v>
      </c>
      <c r="W337" s="47">
        <v>0</v>
      </c>
      <c r="X337" s="47">
        <v>0</v>
      </c>
      <c r="Y337" s="47">
        <v>0</v>
      </c>
      <c r="Z337" s="47">
        <v>0</v>
      </c>
      <c r="AA337" s="47">
        <v>0</v>
      </c>
      <c r="AB337" s="47">
        <v>0</v>
      </c>
      <c r="AC337" s="47">
        <v>20991.59</v>
      </c>
      <c r="AD337" s="47">
        <v>120000</v>
      </c>
      <c r="AE337" s="47">
        <v>0</v>
      </c>
      <c r="AF337" s="50">
        <v>2020</v>
      </c>
      <c r="AG337" s="50">
        <v>2020</v>
      </c>
      <c r="AH337" s="51">
        <v>2020</v>
      </c>
      <c r="AT337" s="30" t="e">
        <f>VLOOKUP(C337,AW:AX,2,FALSE)</f>
        <v>#N/A</v>
      </c>
    </row>
    <row r="338" spans="1:46" ht="61.5" x14ac:dyDescent="0.85">
      <c r="B338" s="34" t="s">
        <v>917</v>
      </c>
      <c r="C338" s="128"/>
      <c r="D338" s="47">
        <f>D339</f>
        <v>5368567.4000000004</v>
      </c>
      <c r="E338" s="47">
        <f t="shared" ref="E338:AE338" si="75">E339</f>
        <v>0</v>
      </c>
      <c r="F338" s="47">
        <f t="shared" si="75"/>
        <v>0</v>
      </c>
      <c r="G338" s="47">
        <f t="shared" si="75"/>
        <v>0</v>
      </c>
      <c r="H338" s="47">
        <f t="shared" si="75"/>
        <v>0</v>
      </c>
      <c r="I338" s="47">
        <f t="shared" si="75"/>
        <v>0</v>
      </c>
      <c r="J338" s="47">
        <f t="shared" si="75"/>
        <v>0</v>
      </c>
      <c r="K338" s="49">
        <f t="shared" si="75"/>
        <v>0</v>
      </c>
      <c r="L338" s="47">
        <f t="shared" si="75"/>
        <v>0</v>
      </c>
      <c r="M338" s="47">
        <f t="shared" si="75"/>
        <v>980</v>
      </c>
      <c r="N338" s="47">
        <f t="shared" si="75"/>
        <v>5141445.71</v>
      </c>
      <c r="O338" s="47">
        <f t="shared" si="75"/>
        <v>0</v>
      </c>
      <c r="P338" s="47">
        <f t="shared" si="75"/>
        <v>0</v>
      </c>
      <c r="Q338" s="47">
        <f t="shared" si="75"/>
        <v>0</v>
      </c>
      <c r="R338" s="47">
        <f t="shared" si="75"/>
        <v>0</v>
      </c>
      <c r="S338" s="47">
        <f t="shared" si="75"/>
        <v>0</v>
      </c>
      <c r="T338" s="47">
        <f t="shared" si="75"/>
        <v>0</v>
      </c>
      <c r="U338" s="47">
        <f t="shared" si="75"/>
        <v>0</v>
      </c>
      <c r="V338" s="47">
        <f t="shared" si="75"/>
        <v>0</v>
      </c>
      <c r="W338" s="47">
        <f t="shared" si="75"/>
        <v>0</v>
      </c>
      <c r="X338" s="47">
        <f t="shared" si="75"/>
        <v>0</v>
      </c>
      <c r="Y338" s="47">
        <f t="shared" si="75"/>
        <v>0</v>
      </c>
      <c r="Z338" s="47">
        <f t="shared" si="75"/>
        <v>0</v>
      </c>
      <c r="AA338" s="47">
        <f t="shared" si="75"/>
        <v>0</v>
      </c>
      <c r="AB338" s="47">
        <f t="shared" si="75"/>
        <v>0</v>
      </c>
      <c r="AC338" s="47">
        <f t="shared" si="75"/>
        <v>77121.69</v>
      </c>
      <c r="AD338" s="47">
        <f t="shared" si="75"/>
        <v>150000</v>
      </c>
      <c r="AE338" s="47">
        <f t="shared" si="75"/>
        <v>0</v>
      </c>
      <c r="AF338" s="121" t="s">
        <v>817</v>
      </c>
      <c r="AG338" s="121" t="s">
        <v>817</v>
      </c>
      <c r="AH338" s="122" t="s">
        <v>817</v>
      </c>
      <c r="AT338" s="30">
        <f>VLOOKUP(C338,AW:AX,2,FALSE)</f>
        <v>0</v>
      </c>
    </row>
    <row r="339" spans="1:46" ht="61.5" x14ac:dyDescent="0.85">
      <c r="A339" s="30">
        <v>1</v>
      </c>
      <c r="B339" s="108">
        <f>SUBTOTAL(103,$A$22:A339)</f>
        <v>278</v>
      </c>
      <c r="C339" s="34" t="s">
        <v>142</v>
      </c>
      <c r="D339" s="47">
        <f>E339+F339+G339+H339+I339+J339+L339+N339+P339+R339+T339+U339+V339+W339+X339+Y339+Z339+AA339+AB339+AC339+AD339+AE339</f>
        <v>5368567.4000000004</v>
      </c>
      <c r="E339" s="47">
        <v>0</v>
      </c>
      <c r="F339" s="47">
        <v>0</v>
      </c>
      <c r="G339" s="47">
        <v>0</v>
      </c>
      <c r="H339" s="47">
        <v>0</v>
      </c>
      <c r="I339" s="47">
        <v>0</v>
      </c>
      <c r="J339" s="47">
        <v>0</v>
      </c>
      <c r="K339" s="49">
        <v>0</v>
      </c>
      <c r="L339" s="47">
        <v>0</v>
      </c>
      <c r="M339" s="47">
        <v>980</v>
      </c>
      <c r="N339" s="47">
        <v>5141445.71</v>
      </c>
      <c r="O339" s="47">
        <v>0</v>
      </c>
      <c r="P339" s="47">
        <v>0</v>
      </c>
      <c r="Q339" s="47">
        <v>0</v>
      </c>
      <c r="R339" s="47">
        <v>0</v>
      </c>
      <c r="S339" s="47">
        <v>0</v>
      </c>
      <c r="T339" s="47">
        <v>0</v>
      </c>
      <c r="U339" s="47">
        <v>0</v>
      </c>
      <c r="V339" s="47">
        <v>0</v>
      </c>
      <c r="W339" s="47">
        <v>0</v>
      </c>
      <c r="X339" s="47">
        <v>0</v>
      </c>
      <c r="Y339" s="47">
        <v>0</v>
      </c>
      <c r="Z339" s="47">
        <v>0</v>
      </c>
      <c r="AA339" s="47">
        <v>0</v>
      </c>
      <c r="AB339" s="47">
        <v>0</v>
      </c>
      <c r="AC339" s="47">
        <v>77121.69</v>
      </c>
      <c r="AD339" s="47">
        <v>150000</v>
      </c>
      <c r="AE339" s="47">
        <v>0</v>
      </c>
      <c r="AF339" s="50">
        <v>2020</v>
      </c>
      <c r="AG339" s="50">
        <v>2020</v>
      </c>
      <c r="AH339" s="51">
        <v>2020</v>
      </c>
      <c r="AT339" s="30" t="e">
        <f>VLOOKUP(C339,AW:AX,2,FALSE)</f>
        <v>#N/A</v>
      </c>
    </row>
    <row r="340" spans="1:46" ht="61.5" x14ac:dyDescent="0.85">
      <c r="B340" s="34" t="s">
        <v>918</v>
      </c>
      <c r="C340" s="34"/>
      <c r="D340" s="47">
        <f>D341</f>
        <v>2682382.0500000003</v>
      </c>
      <c r="E340" s="47">
        <f t="shared" ref="E340:AE340" si="76">E341</f>
        <v>0</v>
      </c>
      <c r="F340" s="47">
        <f t="shared" si="76"/>
        <v>0</v>
      </c>
      <c r="G340" s="47">
        <f t="shared" si="76"/>
        <v>0</v>
      </c>
      <c r="H340" s="47">
        <f t="shared" si="76"/>
        <v>0</v>
      </c>
      <c r="I340" s="47">
        <f t="shared" si="76"/>
        <v>0</v>
      </c>
      <c r="J340" s="47">
        <f t="shared" si="76"/>
        <v>0</v>
      </c>
      <c r="K340" s="49">
        <f t="shared" si="76"/>
        <v>0</v>
      </c>
      <c r="L340" s="47">
        <f t="shared" si="76"/>
        <v>0</v>
      </c>
      <c r="M340" s="47">
        <f t="shared" si="76"/>
        <v>629.09712090000005</v>
      </c>
      <c r="N340" s="47">
        <f t="shared" si="76"/>
        <v>2494957.6800000002</v>
      </c>
      <c r="O340" s="47">
        <f t="shared" si="76"/>
        <v>0</v>
      </c>
      <c r="P340" s="47">
        <f t="shared" si="76"/>
        <v>0</v>
      </c>
      <c r="Q340" s="47">
        <f t="shared" si="76"/>
        <v>0</v>
      </c>
      <c r="R340" s="47">
        <f t="shared" si="76"/>
        <v>0</v>
      </c>
      <c r="S340" s="47">
        <f t="shared" si="76"/>
        <v>0</v>
      </c>
      <c r="T340" s="47">
        <f t="shared" si="76"/>
        <v>0</v>
      </c>
      <c r="U340" s="47">
        <f t="shared" si="76"/>
        <v>0</v>
      </c>
      <c r="V340" s="47">
        <f t="shared" si="76"/>
        <v>0</v>
      </c>
      <c r="W340" s="47">
        <f t="shared" si="76"/>
        <v>0</v>
      </c>
      <c r="X340" s="47">
        <f t="shared" si="76"/>
        <v>0</v>
      </c>
      <c r="Y340" s="47">
        <f t="shared" si="76"/>
        <v>0</v>
      </c>
      <c r="Z340" s="47">
        <f t="shared" si="76"/>
        <v>0</v>
      </c>
      <c r="AA340" s="47">
        <f t="shared" si="76"/>
        <v>0</v>
      </c>
      <c r="AB340" s="47">
        <f t="shared" si="76"/>
        <v>0</v>
      </c>
      <c r="AC340" s="47">
        <f t="shared" si="76"/>
        <v>37424.370000000003</v>
      </c>
      <c r="AD340" s="47">
        <f t="shared" si="76"/>
        <v>150000</v>
      </c>
      <c r="AE340" s="47">
        <f t="shared" si="76"/>
        <v>0</v>
      </c>
      <c r="AF340" s="121" t="s">
        <v>817</v>
      </c>
      <c r="AG340" s="121" t="s">
        <v>817</v>
      </c>
      <c r="AH340" s="122" t="s">
        <v>817</v>
      </c>
      <c r="AT340" s="30">
        <f>VLOOKUP(C340,AW:AX,2,FALSE)</f>
        <v>0</v>
      </c>
    </row>
    <row r="341" spans="1:46" ht="61.5" x14ac:dyDescent="0.85">
      <c r="A341" s="30">
        <v>1</v>
      </c>
      <c r="B341" s="108">
        <f>SUBTOTAL(103,$A$22:A341)</f>
        <v>279</v>
      </c>
      <c r="C341" s="34" t="s">
        <v>147</v>
      </c>
      <c r="D341" s="47">
        <f>E341+F341+G341+H341+I341+J341+L341+N341+P341+R341+T341+U341+V341+W341+X341+Y341+Z341+AA341+AB341+AC341+AD341+AE341</f>
        <v>2682382.0500000003</v>
      </c>
      <c r="E341" s="47">
        <v>0</v>
      </c>
      <c r="F341" s="47">
        <v>0</v>
      </c>
      <c r="G341" s="47">
        <v>0</v>
      </c>
      <c r="H341" s="47">
        <v>0</v>
      </c>
      <c r="I341" s="47">
        <v>0</v>
      </c>
      <c r="J341" s="47">
        <v>0</v>
      </c>
      <c r="K341" s="49">
        <v>0</v>
      </c>
      <c r="L341" s="47">
        <v>0</v>
      </c>
      <c r="M341" s="47">
        <v>629.09712090000005</v>
      </c>
      <c r="N341" s="47">
        <v>2494957.6800000002</v>
      </c>
      <c r="O341" s="47">
        <v>0</v>
      </c>
      <c r="P341" s="47">
        <v>0</v>
      </c>
      <c r="Q341" s="47">
        <v>0</v>
      </c>
      <c r="R341" s="47">
        <v>0</v>
      </c>
      <c r="S341" s="47">
        <v>0</v>
      </c>
      <c r="T341" s="47">
        <v>0</v>
      </c>
      <c r="U341" s="47">
        <v>0</v>
      </c>
      <c r="V341" s="47">
        <v>0</v>
      </c>
      <c r="W341" s="47">
        <v>0</v>
      </c>
      <c r="X341" s="47">
        <v>0</v>
      </c>
      <c r="Y341" s="47">
        <v>0</v>
      </c>
      <c r="Z341" s="47">
        <v>0</v>
      </c>
      <c r="AA341" s="47">
        <v>0</v>
      </c>
      <c r="AB341" s="47">
        <v>0</v>
      </c>
      <c r="AC341" s="47">
        <v>37424.370000000003</v>
      </c>
      <c r="AD341" s="47">
        <v>150000</v>
      </c>
      <c r="AE341" s="47">
        <v>0</v>
      </c>
      <c r="AF341" s="50">
        <v>2020</v>
      </c>
      <c r="AG341" s="50">
        <v>2020</v>
      </c>
      <c r="AH341" s="51">
        <v>2020</v>
      </c>
      <c r="AT341" s="30" t="e">
        <f>VLOOKUP(C341,AW:AX,2,FALSE)</f>
        <v>#N/A</v>
      </c>
    </row>
    <row r="342" spans="1:46" ht="61.5" x14ac:dyDescent="0.85">
      <c r="B342" s="34" t="s">
        <v>919</v>
      </c>
      <c r="C342" s="34"/>
      <c r="D342" s="47">
        <f>D343+D344</f>
        <v>5443565.4800000004</v>
      </c>
      <c r="E342" s="47">
        <f t="shared" ref="E342:AE342" si="77">E343+E344</f>
        <v>0</v>
      </c>
      <c r="F342" s="47">
        <f t="shared" si="77"/>
        <v>0</v>
      </c>
      <c r="G342" s="47">
        <f t="shared" si="77"/>
        <v>0</v>
      </c>
      <c r="H342" s="47">
        <f t="shared" si="77"/>
        <v>0</v>
      </c>
      <c r="I342" s="47">
        <f t="shared" si="77"/>
        <v>0</v>
      </c>
      <c r="J342" s="47">
        <f t="shared" si="77"/>
        <v>0</v>
      </c>
      <c r="K342" s="49">
        <f t="shared" si="77"/>
        <v>0</v>
      </c>
      <c r="L342" s="47">
        <f t="shared" si="77"/>
        <v>0</v>
      </c>
      <c r="M342" s="47">
        <f t="shared" si="77"/>
        <v>315.39999999999998</v>
      </c>
      <c r="N342" s="47">
        <f t="shared" si="77"/>
        <v>1369852.35</v>
      </c>
      <c r="O342" s="47">
        <f t="shared" si="77"/>
        <v>0</v>
      </c>
      <c r="P342" s="47">
        <f t="shared" si="77"/>
        <v>0</v>
      </c>
      <c r="Q342" s="47">
        <f t="shared" si="77"/>
        <v>0</v>
      </c>
      <c r="R342" s="47">
        <f t="shared" si="77"/>
        <v>0</v>
      </c>
      <c r="S342" s="47">
        <f t="shared" si="77"/>
        <v>0</v>
      </c>
      <c r="T342" s="47">
        <f t="shared" si="77"/>
        <v>0</v>
      </c>
      <c r="U342" s="47">
        <f t="shared" si="77"/>
        <v>3628734.33</v>
      </c>
      <c r="V342" s="47">
        <f t="shared" si="77"/>
        <v>0</v>
      </c>
      <c r="W342" s="47">
        <f t="shared" si="77"/>
        <v>0</v>
      </c>
      <c r="X342" s="47">
        <f t="shared" si="77"/>
        <v>0</v>
      </c>
      <c r="Y342" s="47">
        <f t="shared" si="77"/>
        <v>0</v>
      </c>
      <c r="Z342" s="47">
        <f t="shared" si="77"/>
        <v>0</v>
      </c>
      <c r="AA342" s="47">
        <f t="shared" si="77"/>
        <v>0</v>
      </c>
      <c r="AB342" s="47">
        <f t="shared" si="77"/>
        <v>0</v>
      </c>
      <c r="AC342" s="47">
        <f t="shared" si="77"/>
        <v>74978.8</v>
      </c>
      <c r="AD342" s="47">
        <f t="shared" si="77"/>
        <v>370000</v>
      </c>
      <c r="AE342" s="47">
        <f t="shared" si="77"/>
        <v>0</v>
      </c>
      <c r="AF342" s="121" t="s">
        <v>817</v>
      </c>
      <c r="AG342" s="121" t="s">
        <v>817</v>
      </c>
      <c r="AH342" s="122" t="s">
        <v>817</v>
      </c>
      <c r="AT342" s="30">
        <f>VLOOKUP(C342,AW:AX,2,FALSE)</f>
        <v>0</v>
      </c>
    </row>
    <row r="343" spans="1:46" ht="61.5" x14ac:dyDescent="0.85">
      <c r="A343" s="30">
        <v>1</v>
      </c>
      <c r="B343" s="108">
        <f>SUBTOTAL(103,$A$22:A343)</f>
        <v>280</v>
      </c>
      <c r="C343" s="34" t="s">
        <v>145</v>
      </c>
      <c r="D343" s="47">
        <f t="shared" ref="D343:D344" si="78">E343+F343+G343+H343+I343+J343+L343+N343+P343+R343+T343+U343+V343+W343+X343+Y343+Z343+AA343+AB343+AC343+AD343+AE343</f>
        <v>3933165.34</v>
      </c>
      <c r="E343" s="47">
        <v>0</v>
      </c>
      <c r="F343" s="47">
        <v>0</v>
      </c>
      <c r="G343" s="47">
        <v>0</v>
      </c>
      <c r="H343" s="47">
        <v>0</v>
      </c>
      <c r="I343" s="47">
        <v>0</v>
      </c>
      <c r="J343" s="47">
        <v>0</v>
      </c>
      <c r="K343" s="49">
        <v>0</v>
      </c>
      <c r="L343" s="47">
        <v>0</v>
      </c>
      <c r="M343" s="47">
        <v>0</v>
      </c>
      <c r="N343" s="47">
        <v>0</v>
      </c>
      <c r="O343" s="47">
        <v>0</v>
      </c>
      <c r="P343" s="47">
        <v>0</v>
      </c>
      <c r="Q343" s="47">
        <v>0</v>
      </c>
      <c r="R343" s="47">
        <v>0</v>
      </c>
      <c r="S343" s="47">
        <v>0</v>
      </c>
      <c r="T343" s="47">
        <v>0</v>
      </c>
      <c r="U343" s="47">
        <v>3628734.33</v>
      </c>
      <c r="V343" s="47">
        <v>0</v>
      </c>
      <c r="W343" s="47">
        <v>0</v>
      </c>
      <c r="X343" s="47">
        <v>0</v>
      </c>
      <c r="Y343" s="47">
        <v>0</v>
      </c>
      <c r="Z343" s="47">
        <v>0</v>
      </c>
      <c r="AA343" s="47">
        <v>0</v>
      </c>
      <c r="AB343" s="47">
        <v>0</v>
      </c>
      <c r="AC343" s="47">
        <v>54431.01</v>
      </c>
      <c r="AD343" s="47">
        <v>250000</v>
      </c>
      <c r="AE343" s="47">
        <v>0</v>
      </c>
      <c r="AF343" s="50">
        <v>2020</v>
      </c>
      <c r="AG343" s="50">
        <v>2020</v>
      </c>
      <c r="AH343" s="51">
        <v>2020</v>
      </c>
      <c r="AT343" s="30" t="e">
        <f>VLOOKUP(C343,AW:AX,2,FALSE)</f>
        <v>#N/A</v>
      </c>
    </row>
    <row r="344" spans="1:46" ht="61.5" x14ac:dyDescent="0.85">
      <c r="A344" s="30">
        <v>1</v>
      </c>
      <c r="B344" s="108">
        <f>SUBTOTAL(103,$A$22:A344)</f>
        <v>281</v>
      </c>
      <c r="C344" s="34" t="s">
        <v>146</v>
      </c>
      <c r="D344" s="47">
        <f t="shared" si="78"/>
        <v>1510400.1400000001</v>
      </c>
      <c r="E344" s="47">
        <v>0</v>
      </c>
      <c r="F344" s="47">
        <v>0</v>
      </c>
      <c r="G344" s="47">
        <v>0</v>
      </c>
      <c r="H344" s="47">
        <v>0</v>
      </c>
      <c r="I344" s="47">
        <v>0</v>
      </c>
      <c r="J344" s="47">
        <v>0</v>
      </c>
      <c r="K344" s="49">
        <v>0</v>
      </c>
      <c r="L344" s="47">
        <v>0</v>
      </c>
      <c r="M344" s="47">
        <v>315.39999999999998</v>
      </c>
      <c r="N344" s="47">
        <v>1369852.35</v>
      </c>
      <c r="O344" s="47">
        <v>0</v>
      </c>
      <c r="P344" s="47">
        <v>0</v>
      </c>
      <c r="Q344" s="47">
        <v>0</v>
      </c>
      <c r="R344" s="47">
        <v>0</v>
      </c>
      <c r="S344" s="47">
        <v>0</v>
      </c>
      <c r="T344" s="47">
        <v>0</v>
      </c>
      <c r="U344" s="47">
        <v>0</v>
      </c>
      <c r="V344" s="47">
        <v>0</v>
      </c>
      <c r="W344" s="47">
        <v>0</v>
      </c>
      <c r="X344" s="47">
        <v>0</v>
      </c>
      <c r="Y344" s="47">
        <v>0</v>
      </c>
      <c r="Z344" s="47">
        <v>0</v>
      </c>
      <c r="AA344" s="47">
        <v>0</v>
      </c>
      <c r="AB344" s="47">
        <v>0</v>
      </c>
      <c r="AC344" s="47">
        <v>20547.79</v>
      </c>
      <c r="AD344" s="47">
        <v>120000</v>
      </c>
      <c r="AE344" s="47">
        <v>0</v>
      </c>
      <c r="AF344" s="50">
        <v>2020</v>
      </c>
      <c r="AG344" s="50">
        <v>2020</v>
      </c>
      <c r="AH344" s="51">
        <v>2020</v>
      </c>
      <c r="AT344" s="30" t="e">
        <f>VLOOKUP(C344,AW:AX,2,FALSE)</f>
        <v>#N/A</v>
      </c>
    </row>
    <row r="345" spans="1:46" ht="61.5" x14ac:dyDescent="0.85">
      <c r="B345" s="34" t="s">
        <v>920</v>
      </c>
      <c r="C345" s="34"/>
      <c r="D345" s="47">
        <f>D346+D347+D348</f>
        <v>16341439.43</v>
      </c>
      <c r="E345" s="47">
        <f t="shared" ref="E345:AE345" si="79">E346+E347+E348</f>
        <v>0</v>
      </c>
      <c r="F345" s="47">
        <f t="shared" si="79"/>
        <v>0</v>
      </c>
      <c r="G345" s="47">
        <f t="shared" si="79"/>
        <v>0</v>
      </c>
      <c r="H345" s="47">
        <f t="shared" si="79"/>
        <v>0</v>
      </c>
      <c r="I345" s="47">
        <f t="shared" si="79"/>
        <v>0</v>
      </c>
      <c r="J345" s="47">
        <f t="shared" si="79"/>
        <v>0</v>
      </c>
      <c r="K345" s="49">
        <f t="shared" si="79"/>
        <v>0</v>
      </c>
      <c r="L345" s="47">
        <f t="shared" si="79"/>
        <v>0</v>
      </c>
      <c r="M345" s="47">
        <f t="shared" si="79"/>
        <v>4176.83</v>
      </c>
      <c r="N345" s="47">
        <f t="shared" si="79"/>
        <v>15567920.619999999</v>
      </c>
      <c r="O345" s="47">
        <f t="shared" si="79"/>
        <v>0</v>
      </c>
      <c r="P345" s="47">
        <f t="shared" si="79"/>
        <v>0</v>
      </c>
      <c r="Q345" s="47">
        <f t="shared" si="79"/>
        <v>0</v>
      </c>
      <c r="R345" s="47">
        <f t="shared" si="79"/>
        <v>0</v>
      </c>
      <c r="S345" s="47">
        <f t="shared" si="79"/>
        <v>0</v>
      </c>
      <c r="T345" s="47">
        <f t="shared" si="79"/>
        <v>0</v>
      </c>
      <c r="U345" s="47">
        <f t="shared" si="79"/>
        <v>0</v>
      </c>
      <c r="V345" s="47">
        <f t="shared" si="79"/>
        <v>0</v>
      </c>
      <c r="W345" s="47">
        <f t="shared" si="79"/>
        <v>0</v>
      </c>
      <c r="X345" s="47">
        <f t="shared" si="79"/>
        <v>0</v>
      </c>
      <c r="Y345" s="47">
        <f t="shared" si="79"/>
        <v>0</v>
      </c>
      <c r="Z345" s="47">
        <f t="shared" si="79"/>
        <v>0</v>
      </c>
      <c r="AA345" s="47">
        <f t="shared" si="79"/>
        <v>0</v>
      </c>
      <c r="AB345" s="47">
        <f t="shared" si="79"/>
        <v>0</v>
      </c>
      <c r="AC345" s="47">
        <f t="shared" si="79"/>
        <v>233518.81</v>
      </c>
      <c r="AD345" s="47">
        <f t="shared" si="79"/>
        <v>540000</v>
      </c>
      <c r="AE345" s="47">
        <f t="shared" si="79"/>
        <v>0</v>
      </c>
      <c r="AF345" s="121" t="s">
        <v>817</v>
      </c>
      <c r="AG345" s="121" t="s">
        <v>817</v>
      </c>
      <c r="AH345" s="122" t="s">
        <v>817</v>
      </c>
      <c r="AT345" s="30">
        <f>VLOOKUP(C345,AW:AX,2,FALSE)</f>
        <v>0</v>
      </c>
    </row>
    <row r="346" spans="1:46" ht="61.5" x14ac:dyDescent="0.85">
      <c r="A346" s="30">
        <v>1</v>
      </c>
      <c r="B346" s="108">
        <f>SUBTOTAL(103,$A$22:A346)</f>
        <v>282</v>
      </c>
      <c r="C346" s="34" t="s">
        <v>148</v>
      </c>
      <c r="D346" s="47">
        <f t="shared" ref="D346:D348" si="80">E346+F346+G346+H346+I346+J346+L346+N346+P346+R346+T346+U346+V346+W346+X346+Y346+Z346+AA346+AB346+AC346+AD346+AE346</f>
        <v>6331496.0299999993</v>
      </c>
      <c r="E346" s="47">
        <v>0</v>
      </c>
      <c r="F346" s="47">
        <v>0</v>
      </c>
      <c r="G346" s="47">
        <v>0</v>
      </c>
      <c r="H346" s="47">
        <v>0</v>
      </c>
      <c r="I346" s="47">
        <v>0</v>
      </c>
      <c r="J346" s="47">
        <v>0</v>
      </c>
      <c r="K346" s="49">
        <v>0</v>
      </c>
      <c r="L346" s="47">
        <v>0</v>
      </c>
      <c r="M346" s="47">
        <v>1581.83</v>
      </c>
      <c r="N346" s="47">
        <v>6060587.2199999997</v>
      </c>
      <c r="O346" s="47">
        <v>0</v>
      </c>
      <c r="P346" s="47">
        <v>0</v>
      </c>
      <c r="Q346" s="47">
        <v>0</v>
      </c>
      <c r="R346" s="47">
        <v>0</v>
      </c>
      <c r="S346" s="47">
        <v>0</v>
      </c>
      <c r="T346" s="47">
        <v>0</v>
      </c>
      <c r="U346" s="47">
        <v>0</v>
      </c>
      <c r="V346" s="47">
        <v>0</v>
      </c>
      <c r="W346" s="47">
        <v>0</v>
      </c>
      <c r="X346" s="47">
        <v>0</v>
      </c>
      <c r="Y346" s="47">
        <v>0</v>
      </c>
      <c r="Z346" s="47">
        <v>0</v>
      </c>
      <c r="AA346" s="47">
        <v>0</v>
      </c>
      <c r="AB346" s="47">
        <v>0</v>
      </c>
      <c r="AC346" s="47">
        <v>90908.81</v>
      </c>
      <c r="AD346" s="47">
        <v>180000</v>
      </c>
      <c r="AE346" s="47">
        <v>0</v>
      </c>
      <c r="AF346" s="50">
        <v>2020</v>
      </c>
      <c r="AG346" s="50">
        <v>2020</v>
      </c>
      <c r="AH346" s="51">
        <v>2020</v>
      </c>
      <c r="AT346" s="30" t="e">
        <f>VLOOKUP(C346,AW:AX,2,FALSE)</f>
        <v>#N/A</v>
      </c>
    </row>
    <row r="347" spans="1:46" ht="61.5" x14ac:dyDescent="0.85">
      <c r="A347" s="30">
        <v>1</v>
      </c>
      <c r="B347" s="108">
        <f>SUBTOTAL(103,$A$22:A347)</f>
        <v>283</v>
      </c>
      <c r="C347" s="34" t="s">
        <v>143</v>
      </c>
      <c r="D347" s="47">
        <f t="shared" si="80"/>
        <v>4186102.2</v>
      </c>
      <c r="E347" s="47">
        <v>0</v>
      </c>
      <c r="F347" s="47">
        <v>0</v>
      </c>
      <c r="G347" s="47">
        <v>0</v>
      </c>
      <c r="H347" s="47">
        <v>0</v>
      </c>
      <c r="I347" s="47">
        <v>0</v>
      </c>
      <c r="J347" s="47">
        <v>0</v>
      </c>
      <c r="K347" s="49">
        <v>0</v>
      </c>
      <c r="L347" s="47">
        <v>0</v>
      </c>
      <c r="M347" s="47">
        <v>1140</v>
      </c>
      <c r="N347" s="47">
        <v>3946898.72</v>
      </c>
      <c r="O347" s="47">
        <v>0</v>
      </c>
      <c r="P347" s="47">
        <v>0</v>
      </c>
      <c r="Q347" s="47">
        <v>0</v>
      </c>
      <c r="R347" s="47">
        <v>0</v>
      </c>
      <c r="S347" s="47">
        <v>0</v>
      </c>
      <c r="T347" s="47">
        <v>0</v>
      </c>
      <c r="U347" s="47">
        <v>0</v>
      </c>
      <c r="V347" s="47">
        <v>0</v>
      </c>
      <c r="W347" s="47">
        <v>0</v>
      </c>
      <c r="X347" s="47">
        <v>0</v>
      </c>
      <c r="Y347" s="47">
        <v>0</v>
      </c>
      <c r="Z347" s="47">
        <v>0</v>
      </c>
      <c r="AA347" s="47">
        <v>0</v>
      </c>
      <c r="AB347" s="47">
        <v>0</v>
      </c>
      <c r="AC347" s="47">
        <v>59203.48</v>
      </c>
      <c r="AD347" s="47">
        <v>180000</v>
      </c>
      <c r="AE347" s="47">
        <v>0</v>
      </c>
      <c r="AF347" s="50">
        <v>2020</v>
      </c>
      <c r="AG347" s="50">
        <v>2020</v>
      </c>
      <c r="AH347" s="51">
        <v>2020</v>
      </c>
      <c r="AT347" s="30" t="e">
        <f>VLOOKUP(C347,AW:AX,2,FALSE)</f>
        <v>#N/A</v>
      </c>
    </row>
    <row r="348" spans="1:46" ht="61.5" x14ac:dyDescent="0.85">
      <c r="A348" s="30">
        <v>1</v>
      </c>
      <c r="B348" s="108">
        <f>SUBTOTAL(103,$A$22:A348)</f>
        <v>284</v>
      </c>
      <c r="C348" s="34" t="s">
        <v>144</v>
      </c>
      <c r="D348" s="47">
        <f t="shared" si="80"/>
        <v>5823841.1999999993</v>
      </c>
      <c r="E348" s="47">
        <v>0</v>
      </c>
      <c r="F348" s="47">
        <v>0</v>
      </c>
      <c r="G348" s="47">
        <v>0</v>
      </c>
      <c r="H348" s="47">
        <v>0</v>
      </c>
      <c r="I348" s="47">
        <v>0</v>
      </c>
      <c r="J348" s="47">
        <v>0</v>
      </c>
      <c r="K348" s="49">
        <v>0</v>
      </c>
      <c r="L348" s="47">
        <v>0</v>
      </c>
      <c r="M348" s="47">
        <v>1455</v>
      </c>
      <c r="N348" s="47">
        <v>5560434.6799999997</v>
      </c>
      <c r="O348" s="47">
        <v>0</v>
      </c>
      <c r="P348" s="47">
        <v>0</v>
      </c>
      <c r="Q348" s="47">
        <v>0</v>
      </c>
      <c r="R348" s="47">
        <v>0</v>
      </c>
      <c r="S348" s="47">
        <v>0</v>
      </c>
      <c r="T348" s="47">
        <v>0</v>
      </c>
      <c r="U348" s="47">
        <v>0</v>
      </c>
      <c r="V348" s="47">
        <v>0</v>
      </c>
      <c r="W348" s="47">
        <v>0</v>
      </c>
      <c r="X348" s="47">
        <v>0</v>
      </c>
      <c r="Y348" s="47">
        <v>0</v>
      </c>
      <c r="Z348" s="47">
        <v>0</v>
      </c>
      <c r="AA348" s="47">
        <v>0</v>
      </c>
      <c r="AB348" s="47">
        <v>0</v>
      </c>
      <c r="AC348" s="47">
        <v>83406.52</v>
      </c>
      <c r="AD348" s="47">
        <v>180000</v>
      </c>
      <c r="AE348" s="47">
        <v>0</v>
      </c>
      <c r="AF348" s="50">
        <v>2020</v>
      </c>
      <c r="AG348" s="50">
        <v>2020</v>
      </c>
      <c r="AH348" s="51">
        <v>2020</v>
      </c>
      <c r="AT348" s="30" t="e">
        <f>VLOOKUP(C348,AW:AX,2,FALSE)</f>
        <v>#N/A</v>
      </c>
    </row>
    <row r="349" spans="1:46" ht="61.5" x14ac:dyDescent="0.85">
      <c r="B349" s="34" t="s">
        <v>921</v>
      </c>
      <c r="C349" s="34"/>
      <c r="D349" s="47">
        <f>D350+D351+D352</f>
        <v>13939735.550000001</v>
      </c>
      <c r="E349" s="47">
        <f t="shared" ref="E349:AE349" si="81">E350+E351+E352</f>
        <v>0</v>
      </c>
      <c r="F349" s="47">
        <f t="shared" si="81"/>
        <v>0</v>
      </c>
      <c r="G349" s="47">
        <f t="shared" si="81"/>
        <v>0</v>
      </c>
      <c r="H349" s="47">
        <f t="shared" si="81"/>
        <v>0</v>
      </c>
      <c r="I349" s="47">
        <f t="shared" si="81"/>
        <v>0</v>
      </c>
      <c r="J349" s="47">
        <f t="shared" si="81"/>
        <v>0</v>
      </c>
      <c r="K349" s="49">
        <f t="shared" si="81"/>
        <v>0</v>
      </c>
      <c r="L349" s="47">
        <f t="shared" si="81"/>
        <v>0</v>
      </c>
      <c r="M349" s="47">
        <f t="shared" si="81"/>
        <v>2762.0299999999997</v>
      </c>
      <c r="N349" s="47">
        <f t="shared" si="81"/>
        <v>13290379.85</v>
      </c>
      <c r="O349" s="47">
        <f t="shared" si="81"/>
        <v>0</v>
      </c>
      <c r="P349" s="47">
        <f t="shared" si="81"/>
        <v>0</v>
      </c>
      <c r="Q349" s="47">
        <f t="shared" si="81"/>
        <v>0</v>
      </c>
      <c r="R349" s="47">
        <f t="shared" si="81"/>
        <v>0</v>
      </c>
      <c r="S349" s="47">
        <f t="shared" si="81"/>
        <v>0</v>
      </c>
      <c r="T349" s="47">
        <f t="shared" si="81"/>
        <v>0</v>
      </c>
      <c r="U349" s="47">
        <f t="shared" si="81"/>
        <v>0</v>
      </c>
      <c r="V349" s="47">
        <f t="shared" si="81"/>
        <v>0</v>
      </c>
      <c r="W349" s="47">
        <f t="shared" si="81"/>
        <v>0</v>
      </c>
      <c r="X349" s="47">
        <f t="shared" si="81"/>
        <v>0</v>
      </c>
      <c r="Y349" s="47">
        <f t="shared" si="81"/>
        <v>0</v>
      </c>
      <c r="Z349" s="47">
        <f t="shared" si="81"/>
        <v>0</v>
      </c>
      <c r="AA349" s="47">
        <f t="shared" si="81"/>
        <v>0</v>
      </c>
      <c r="AB349" s="47">
        <f t="shared" si="81"/>
        <v>0</v>
      </c>
      <c r="AC349" s="47">
        <f t="shared" si="81"/>
        <v>199355.7</v>
      </c>
      <c r="AD349" s="47">
        <f t="shared" si="81"/>
        <v>450000</v>
      </c>
      <c r="AE349" s="47">
        <f t="shared" si="81"/>
        <v>0</v>
      </c>
      <c r="AF349" s="121" t="s">
        <v>817</v>
      </c>
      <c r="AG349" s="121" t="s">
        <v>817</v>
      </c>
      <c r="AH349" s="122" t="s">
        <v>817</v>
      </c>
      <c r="AT349" s="30">
        <f>VLOOKUP(C349,AW:AX,2,FALSE)</f>
        <v>0</v>
      </c>
    </row>
    <row r="350" spans="1:46" ht="61.5" x14ac:dyDescent="0.85">
      <c r="A350" s="30">
        <v>1</v>
      </c>
      <c r="B350" s="108">
        <f>SUBTOTAL(103,$A$22:A350)</f>
        <v>285</v>
      </c>
      <c r="C350" s="34" t="s">
        <v>139</v>
      </c>
      <c r="D350" s="47">
        <f t="shared" ref="D350:D352" si="82">E350+F350+G350+H350+I350+J350+L350+N350+P350+R350+T350+U350+V350+W350+X350+Y350+Z350+AA350+AB350+AC350+AD350+AE350</f>
        <v>6331416.2999999998</v>
      </c>
      <c r="E350" s="47">
        <v>0</v>
      </c>
      <c r="F350" s="47">
        <v>0</v>
      </c>
      <c r="G350" s="47">
        <v>0</v>
      </c>
      <c r="H350" s="47">
        <v>0</v>
      </c>
      <c r="I350" s="47">
        <v>0</v>
      </c>
      <c r="J350" s="47">
        <v>0</v>
      </c>
      <c r="K350" s="49">
        <v>0</v>
      </c>
      <c r="L350" s="47">
        <v>0</v>
      </c>
      <c r="M350" s="47">
        <v>1305</v>
      </c>
      <c r="N350" s="47">
        <v>6060508.6699999999</v>
      </c>
      <c r="O350" s="47">
        <v>0</v>
      </c>
      <c r="P350" s="47">
        <v>0</v>
      </c>
      <c r="Q350" s="47">
        <v>0</v>
      </c>
      <c r="R350" s="47">
        <v>0</v>
      </c>
      <c r="S350" s="47">
        <v>0</v>
      </c>
      <c r="T350" s="47">
        <v>0</v>
      </c>
      <c r="U350" s="47">
        <v>0</v>
      </c>
      <c r="V350" s="47">
        <v>0</v>
      </c>
      <c r="W350" s="47">
        <v>0</v>
      </c>
      <c r="X350" s="47">
        <v>0</v>
      </c>
      <c r="Y350" s="47">
        <v>0</v>
      </c>
      <c r="Z350" s="47">
        <v>0</v>
      </c>
      <c r="AA350" s="47">
        <v>0</v>
      </c>
      <c r="AB350" s="47">
        <v>0</v>
      </c>
      <c r="AC350" s="47">
        <v>90907.63</v>
      </c>
      <c r="AD350" s="47">
        <v>180000</v>
      </c>
      <c r="AE350" s="47">
        <v>0</v>
      </c>
      <c r="AF350" s="50">
        <v>2020</v>
      </c>
      <c r="AG350" s="50">
        <v>2020</v>
      </c>
      <c r="AH350" s="51">
        <v>2020</v>
      </c>
      <c r="AT350" s="30" t="e">
        <f>VLOOKUP(C350,AW:AX,2,FALSE)</f>
        <v>#N/A</v>
      </c>
    </row>
    <row r="351" spans="1:46" ht="61.5" x14ac:dyDescent="0.85">
      <c r="A351" s="30">
        <v>1</v>
      </c>
      <c r="B351" s="108">
        <f>SUBTOTAL(103,$A$22:A351)</f>
        <v>286</v>
      </c>
      <c r="C351" s="34" t="s">
        <v>141</v>
      </c>
      <c r="D351" s="47">
        <f t="shared" si="82"/>
        <v>2412628.25</v>
      </c>
      <c r="E351" s="47">
        <v>0</v>
      </c>
      <c r="F351" s="47">
        <v>0</v>
      </c>
      <c r="G351" s="47">
        <v>0</v>
      </c>
      <c r="H351" s="47">
        <v>0</v>
      </c>
      <c r="I351" s="47">
        <v>0</v>
      </c>
      <c r="J351" s="47">
        <v>0</v>
      </c>
      <c r="K351" s="49">
        <v>0</v>
      </c>
      <c r="L351" s="47">
        <v>0</v>
      </c>
      <c r="M351" s="47">
        <v>462.03</v>
      </c>
      <c r="N351" s="47">
        <v>2258747.04</v>
      </c>
      <c r="O351" s="47">
        <v>0</v>
      </c>
      <c r="P351" s="47">
        <v>0</v>
      </c>
      <c r="Q351" s="47">
        <v>0</v>
      </c>
      <c r="R351" s="47">
        <v>0</v>
      </c>
      <c r="S351" s="47">
        <v>0</v>
      </c>
      <c r="T351" s="47">
        <v>0</v>
      </c>
      <c r="U351" s="47">
        <v>0</v>
      </c>
      <c r="V351" s="47">
        <v>0</v>
      </c>
      <c r="W351" s="47">
        <v>0</v>
      </c>
      <c r="X351" s="47">
        <v>0</v>
      </c>
      <c r="Y351" s="47">
        <v>0</v>
      </c>
      <c r="Z351" s="47">
        <v>0</v>
      </c>
      <c r="AA351" s="47">
        <v>0</v>
      </c>
      <c r="AB351" s="47">
        <v>0</v>
      </c>
      <c r="AC351" s="47">
        <v>33881.21</v>
      </c>
      <c r="AD351" s="47">
        <v>120000</v>
      </c>
      <c r="AE351" s="47">
        <v>0</v>
      </c>
      <c r="AF351" s="50">
        <v>2020</v>
      </c>
      <c r="AG351" s="50">
        <v>2020</v>
      </c>
      <c r="AH351" s="51">
        <v>2020</v>
      </c>
      <c r="AT351" s="30" t="e">
        <f>VLOOKUP(C351,AW:AX,2,FALSE)</f>
        <v>#N/A</v>
      </c>
    </row>
    <row r="352" spans="1:46" ht="61.5" x14ac:dyDescent="0.85">
      <c r="A352" s="30">
        <v>1</v>
      </c>
      <c r="B352" s="108">
        <f>SUBTOTAL(103,$A$22:A352)</f>
        <v>287</v>
      </c>
      <c r="C352" s="34" t="s">
        <v>140</v>
      </c>
      <c r="D352" s="47">
        <f t="shared" si="82"/>
        <v>5195691</v>
      </c>
      <c r="E352" s="47">
        <v>0</v>
      </c>
      <c r="F352" s="47">
        <v>0</v>
      </c>
      <c r="G352" s="47">
        <v>0</v>
      </c>
      <c r="H352" s="47">
        <v>0</v>
      </c>
      <c r="I352" s="47">
        <v>0</v>
      </c>
      <c r="J352" s="47">
        <v>0</v>
      </c>
      <c r="K352" s="49">
        <v>0</v>
      </c>
      <c r="L352" s="47">
        <v>0</v>
      </c>
      <c r="M352" s="47">
        <v>995</v>
      </c>
      <c r="N352" s="47">
        <v>4971124.1399999997</v>
      </c>
      <c r="O352" s="47">
        <v>0</v>
      </c>
      <c r="P352" s="47">
        <v>0</v>
      </c>
      <c r="Q352" s="47">
        <v>0</v>
      </c>
      <c r="R352" s="47">
        <v>0</v>
      </c>
      <c r="S352" s="47">
        <v>0</v>
      </c>
      <c r="T352" s="47">
        <v>0</v>
      </c>
      <c r="U352" s="47">
        <v>0</v>
      </c>
      <c r="V352" s="47">
        <v>0</v>
      </c>
      <c r="W352" s="47">
        <v>0</v>
      </c>
      <c r="X352" s="47">
        <v>0</v>
      </c>
      <c r="Y352" s="47">
        <v>0</v>
      </c>
      <c r="Z352" s="47">
        <v>0</v>
      </c>
      <c r="AA352" s="47">
        <v>0</v>
      </c>
      <c r="AB352" s="47">
        <v>0</v>
      </c>
      <c r="AC352" s="47">
        <v>74566.86</v>
      </c>
      <c r="AD352" s="47">
        <v>150000</v>
      </c>
      <c r="AE352" s="47">
        <v>0</v>
      </c>
      <c r="AF352" s="50">
        <v>2020</v>
      </c>
      <c r="AG352" s="50">
        <v>2020</v>
      </c>
      <c r="AH352" s="51">
        <v>2020</v>
      </c>
      <c r="AT352" s="30" t="e">
        <f>VLOOKUP(C352,AW:AX,2,FALSE)</f>
        <v>#N/A</v>
      </c>
    </row>
    <row r="353" spans="1:46" ht="61.5" x14ac:dyDescent="0.85">
      <c r="B353" s="34" t="s">
        <v>922</v>
      </c>
      <c r="C353" s="128"/>
      <c r="D353" s="47">
        <f>D354+D355</f>
        <v>3587155.59</v>
      </c>
      <c r="E353" s="47">
        <f t="shared" ref="E353:AE353" si="83">E354+E355</f>
        <v>0</v>
      </c>
      <c r="F353" s="47">
        <f t="shared" si="83"/>
        <v>0</v>
      </c>
      <c r="G353" s="47">
        <f t="shared" si="83"/>
        <v>0</v>
      </c>
      <c r="H353" s="47">
        <f t="shared" si="83"/>
        <v>0</v>
      </c>
      <c r="I353" s="47">
        <f t="shared" si="83"/>
        <v>0</v>
      </c>
      <c r="J353" s="47">
        <f t="shared" si="83"/>
        <v>0</v>
      </c>
      <c r="K353" s="49">
        <f t="shared" si="83"/>
        <v>0</v>
      </c>
      <c r="L353" s="47">
        <f t="shared" si="83"/>
        <v>0</v>
      </c>
      <c r="M353" s="47">
        <f t="shared" si="83"/>
        <v>426</v>
      </c>
      <c r="N353" s="47">
        <f t="shared" si="83"/>
        <v>2073386.01</v>
      </c>
      <c r="O353" s="47">
        <f t="shared" si="83"/>
        <v>0</v>
      </c>
      <c r="P353" s="47">
        <f t="shared" si="83"/>
        <v>0</v>
      </c>
      <c r="Q353" s="47">
        <f t="shared" si="83"/>
        <v>142.1</v>
      </c>
      <c r="R353" s="47">
        <f t="shared" si="83"/>
        <v>1214452.01</v>
      </c>
      <c r="S353" s="47">
        <f t="shared" si="83"/>
        <v>0</v>
      </c>
      <c r="T353" s="47">
        <f t="shared" si="83"/>
        <v>0</v>
      </c>
      <c r="U353" s="47">
        <f t="shared" si="83"/>
        <v>0</v>
      </c>
      <c r="V353" s="47">
        <f t="shared" si="83"/>
        <v>0</v>
      </c>
      <c r="W353" s="47">
        <f t="shared" si="83"/>
        <v>0</v>
      </c>
      <c r="X353" s="47">
        <f t="shared" si="83"/>
        <v>0</v>
      </c>
      <c r="Y353" s="47">
        <f t="shared" si="83"/>
        <v>0</v>
      </c>
      <c r="Z353" s="47">
        <f t="shared" si="83"/>
        <v>0</v>
      </c>
      <c r="AA353" s="47">
        <f t="shared" si="83"/>
        <v>0</v>
      </c>
      <c r="AB353" s="47">
        <f t="shared" si="83"/>
        <v>0</v>
      </c>
      <c r="AC353" s="47">
        <f t="shared" si="83"/>
        <v>49317.57</v>
      </c>
      <c r="AD353" s="47">
        <f t="shared" si="83"/>
        <v>250000</v>
      </c>
      <c r="AE353" s="47">
        <f t="shared" si="83"/>
        <v>0</v>
      </c>
      <c r="AF353" s="121" t="s">
        <v>817</v>
      </c>
      <c r="AG353" s="121" t="s">
        <v>817</v>
      </c>
      <c r="AH353" s="122" t="s">
        <v>817</v>
      </c>
      <c r="AT353" s="30">
        <f>VLOOKUP(C353,AW:AX,2,FALSE)</f>
        <v>0</v>
      </c>
    </row>
    <row r="354" spans="1:46" ht="61.5" x14ac:dyDescent="0.85">
      <c r="A354" s="30">
        <v>1</v>
      </c>
      <c r="B354" s="108">
        <f>SUBTOTAL(103,$A$22:A354)</f>
        <v>288</v>
      </c>
      <c r="C354" s="34" t="s">
        <v>91</v>
      </c>
      <c r="D354" s="47">
        <f t="shared" ref="D354:D355" si="84">E354+F354+G354+H354+I354+J354+L354+N354+P354+R354+T354+U354+V354+W354+X354+Y354+Z354+AA354+AB354+AC354+AD354+AE354</f>
        <v>2224486.7999999998</v>
      </c>
      <c r="E354" s="47">
        <v>0</v>
      </c>
      <c r="F354" s="47">
        <v>0</v>
      </c>
      <c r="G354" s="47">
        <v>0</v>
      </c>
      <c r="H354" s="47">
        <v>0</v>
      </c>
      <c r="I354" s="47">
        <v>0</v>
      </c>
      <c r="J354" s="47">
        <v>0</v>
      </c>
      <c r="K354" s="49">
        <v>0</v>
      </c>
      <c r="L354" s="47">
        <v>0</v>
      </c>
      <c r="M354" s="47">
        <v>426</v>
      </c>
      <c r="N354" s="47">
        <v>2073386.01</v>
      </c>
      <c r="O354" s="47">
        <v>0</v>
      </c>
      <c r="P354" s="47">
        <v>0</v>
      </c>
      <c r="Q354" s="47">
        <v>0</v>
      </c>
      <c r="R354" s="47">
        <v>0</v>
      </c>
      <c r="S354" s="47">
        <v>0</v>
      </c>
      <c r="T354" s="47">
        <v>0</v>
      </c>
      <c r="U354" s="47">
        <v>0</v>
      </c>
      <c r="V354" s="47">
        <v>0</v>
      </c>
      <c r="W354" s="47">
        <v>0</v>
      </c>
      <c r="X354" s="47">
        <v>0</v>
      </c>
      <c r="Y354" s="47">
        <v>0</v>
      </c>
      <c r="Z354" s="47">
        <v>0</v>
      </c>
      <c r="AA354" s="47">
        <v>0</v>
      </c>
      <c r="AB354" s="47">
        <v>0</v>
      </c>
      <c r="AC354" s="47">
        <v>31100.79</v>
      </c>
      <c r="AD354" s="47">
        <v>120000</v>
      </c>
      <c r="AE354" s="47">
        <v>0</v>
      </c>
      <c r="AF354" s="50">
        <v>2020</v>
      </c>
      <c r="AG354" s="50">
        <v>2020</v>
      </c>
      <c r="AH354" s="51">
        <v>2020</v>
      </c>
      <c r="AT354" s="30" t="e">
        <f>VLOOKUP(C354,AW:AX,2,FALSE)</f>
        <v>#N/A</v>
      </c>
    </row>
    <row r="355" spans="1:46" ht="61.5" x14ac:dyDescent="0.85">
      <c r="A355" s="30">
        <v>1</v>
      </c>
      <c r="B355" s="108">
        <f>SUBTOTAL(103,$A$22:A355)</f>
        <v>289</v>
      </c>
      <c r="C355" s="34" t="s">
        <v>92</v>
      </c>
      <c r="D355" s="47">
        <f t="shared" si="84"/>
        <v>1362668.79</v>
      </c>
      <c r="E355" s="47">
        <v>0</v>
      </c>
      <c r="F355" s="47">
        <v>0</v>
      </c>
      <c r="G355" s="47">
        <v>0</v>
      </c>
      <c r="H355" s="47">
        <v>0</v>
      </c>
      <c r="I355" s="47">
        <v>0</v>
      </c>
      <c r="J355" s="47">
        <v>0</v>
      </c>
      <c r="K355" s="49">
        <v>0</v>
      </c>
      <c r="L355" s="47">
        <v>0</v>
      </c>
      <c r="M355" s="47">
        <v>0</v>
      </c>
      <c r="N355" s="47">
        <v>0</v>
      </c>
      <c r="O355" s="47">
        <v>0</v>
      </c>
      <c r="P355" s="47">
        <v>0</v>
      </c>
      <c r="Q355" s="47">
        <v>142.1</v>
      </c>
      <c r="R355" s="47">
        <v>1214452.01</v>
      </c>
      <c r="S355" s="47">
        <v>0</v>
      </c>
      <c r="T355" s="47">
        <v>0</v>
      </c>
      <c r="U355" s="47">
        <v>0</v>
      </c>
      <c r="V355" s="47">
        <v>0</v>
      </c>
      <c r="W355" s="47">
        <v>0</v>
      </c>
      <c r="X355" s="47">
        <v>0</v>
      </c>
      <c r="Y355" s="47">
        <v>0</v>
      </c>
      <c r="Z355" s="47">
        <v>0</v>
      </c>
      <c r="AA355" s="47">
        <v>0</v>
      </c>
      <c r="AB355" s="47">
        <v>0</v>
      </c>
      <c r="AC355" s="47">
        <v>18216.78</v>
      </c>
      <c r="AD355" s="47">
        <v>130000</v>
      </c>
      <c r="AE355" s="47">
        <v>0</v>
      </c>
      <c r="AF355" s="50">
        <v>2020</v>
      </c>
      <c r="AG355" s="50">
        <v>2020</v>
      </c>
      <c r="AH355" s="51">
        <v>2020</v>
      </c>
      <c r="AT355" s="30" t="e">
        <f>VLOOKUP(C355,AW:AX,2,FALSE)</f>
        <v>#N/A</v>
      </c>
    </row>
    <row r="356" spans="1:46" ht="61.5" x14ac:dyDescent="0.85">
      <c r="B356" s="34" t="s">
        <v>923</v>
      </c>
      <c r="C356" s="34"/>
      <c r="D356" s="47">
        <f>D357</f>
        <v>3386859.48</v>
      </c>
      <c r="E356" s="47">
        <f t="shared" ref="E356:AE356" si="85">E357</f>
        <v>0</v>
      </c>
      <c r="F356" s="47">
        <f t="shared" si="85"/>
        <v>0</v>
      </c>
      <c r="G356" s="47">
        <f t="shared" si="85"/>
        <v>0</v>
      </c>
      <c r="H356" s="47">
        <f t="shared" si="85"/>
        <v>0</v>
      </c>
      <c r="I356" s="47">
        <f t="shared" si="85"/>
        <v>0</v>
      </c>
      <c r="J356" s="47">
        <f t="shared" si="85"/>
        <v>0</v>
      </c>
      <c r="K356" s="49">
        <f t="shared" si="85"/>
        <v>0</v>
      </c>
      <c r="L356" s="47">
        <f t="shared" si="85"/>
        <v>0</v>
      </c>
      <c r="M356" s="47">
        <f t="shared" si="85"/>
        <v>648.6</v>
      </c>
      <c r="N356" s="47">
        <f t="shared" si="85"/>
        <v>3189024.12</v>
      </c>
      <c r="O356" s="47">
        <f t="shared" si="85"/>
        <v>0</v>
      </c>
      <c r="P356" s="47">
        <f t="shared" si="85"/>
        <v>0</v>
      </c>
      <c r="Q356" s="47">
        <f t="shared" si="85"/>
        <v>0</v>
      </c>
      <c r="R356" s="47">
        <f t="shared" si="85"/>
        <v>0</v>
      </c>
      <c r="S356" s="47">
        <f t="shared" si="85"/>
        <v>0</v>
      </c>
      <c r="T356" s="47">
        <f t="shared" si="85"/>
        <v>0</v>
      </c>
      <c r="U356" s="47">
        <f t="shared" si="85"/>
        <v>0</v>
      </c>
      <c r="V356" s="47">
        <f t="shared" si="85"/>
        <v>0</v>
      </c>
      <c r="W356" s="47">
        <f t="shared" si="85"/>
        <v>0</v>
      </c>
      <c r="X356" s="47">
        <f t="shared" si="85"/>
        <v>0</v>
      </c>
      <c r="Y356" s="47">
        <f t="shared" si="85"/>
        <v>0</v>
      </c>
      <c r="Z356" s="47">
        <f t="shared" si="85"/>
        <v>0</v>
      </c>
      <c r="AA356" s="47">
        <f t="shared" si="85"/>
        <v>0</v>
      </c>
      <c r="AB356" s="47">
        <f t="shared" si="85"/>
        <v>0</v>
      </c>
      <c r="AC356" s="47">
        <f t="shared" si="85"/>
        <v>47835.360000000001</v>
      </c>
      <c r="AD356" s="47">
        <f t="shared" si="85"/>
        <v>150000</v>
      </c>
      <c r="AE356" s="47">
        <f t="shared" si="85"/>
        <v>0</v>
      </c>
      <c r="AF356" s="121" t="s">
        <v>817</v>
      </c>
      <c r="AG356" s="121" t="s">
        <v>817</v>
      </c>
      <c r="AH356" s="122" t="s">
        <v>817</v>
      </c>
      <c r="AT356" s="30">
        <f>VLOOKUP(C356,AW:AX,2,FALSE)</f>
        <v>0</v>
      </c>
    </row>
    <row r="357" spans="1:46" ht="61.5" x14ac:dyDescent="0.85">
      <c r="A357" s="30">
        <v>1</v>
      </c>
      <c r="B357" s="108">
        <f>SUBTOTAL(103,$A$22:A357)</f>
        <v>290</v>
      </c>
      <c r="C357" s="34" t="s">
        <v>93</v>
      </c>
      <c r="D357" s="47">
        <f>E357+F357+G357+H357+I357+J357+L357+N357+P357+R357+T357+U357+V357+W357+X357+Y357+Z357+AA357+AB357+AC357+AD357+AE357</f>
        <v>3386859.48</v>
      </c>
      <c r="E357" s="47">
        <v>0</v>
      </c>
      <c r="F357" s="47">
        <v>0</v>
      </c>
      <c r="G357" s="47">
        <v>0</v>
      </c>
      <c r="H357" s="47">
        <v>0</v>
      </c>
      <c r="I357" s="47">
        <v>0</v>
      </c>
      <c r="J357" s="47">
        <v>0</v>
      </c>
      <c r="K357" s="49">
        <v>0</v>
      </c>
      <c r="L357" s="47">
        <v>0</v>
      </c>
      <c r="M357" s="47">
        <v>648.6</v>
      </c>
      <c r="N357" s="47">
        <v>3189024.12</v>
      </c>
      <c r="O357" s="47">
        <v>0</v>
      </c>
      <c r="P357" s="47">
        <v>0</v>
      </c>
      <c r="Q357" s="47">
        <v>0</v>
      </c>
      <c r="R357" s="47">
        <v>0</v>
      </c>
      <c r="S357" s="47">
        <v>0</v>
      </c>
      <c r="T357" s="47">
        <v>0</v>
      </c>
      <c r="U357" s="47">
        <v>0</v>
      </c>
      <c r="V357" s="47">
        <v>0</v>
      </c>
      <c r="W357" s="47">
        <v>0</v>
      </c>
      <c r="X357" s="47">
        <v>0</v>
      </c>
      <c r="Y357" s="47">
        <v>0</v>
      </c>
      <c r="Z357" s="47">
        <v>0</v>
      </c>
      <c r="AA357" s="47">
        <v>0</v>
      </c>
      <c r="AB357" s="47">
        <v>0</v>
      </c>
      <c r="AC357" s="47">
        <v>47835.360000000001</v>
      </c>
      <c r="AD357" s="47">
        <v>150000</v>
      </c>
      <c r="AE357" s="47">
        <v>0</v>
      </c>
      <c r="AF357" s="50">
        <v>2020</v>
      </c>
      <c r="AG357" s="50">
        <v>2020</v>
      </c>
      <c r="AH357" s="51">
        <v>2020</v>
      </c>
      <c r="AT357" s="30" t="e">
        <f>VLOOKUP(C357,AW:AX,2,FALSE)</f>
        <v>#N/A</v>
      </c>
    </row>
    <row r="358" spans="1:46" ht="61.5" x14ac:dyDescent="0.85">
      <c r="B358" s="34" t="s">
        <v>924</v>
      </c>
      <c r="C358" s="34"/>
      <c r="D358" s="47">
        <f>D359</f>
        <v>3133080</v>
      </c>
      <c r="E358" s="47">
        <f t="shared" ref="E358:AE358" si="86">E359</f>
        <v>0</v>
      </c>
      <c r="F358" s="47">
        <f t="shared" si="86"/>
        <v>0</v>
      </c>
      <c r="G358" s="47">
        <f t="shared" si="86"/>
        <v>0</v>
      </c>
      <c r="H358" s="47">
        <f t="shared" si="86"/>
        <v>0</v>
      </c>
      <c r="I358" s="47">
        <f t="shared" si="86"/>
        <v>0</v>
      </c>
      <c r="J358" s="47">
        <f t="shared" si="86"/>
        <v>0</v>
      </c>
      <c r="K358" s="49">
        <f t="shared" si="86"/>
        <v>0</v>
      </c>
      <c r="L358" s="47">
        <f t="shared" si="86"/>
        <v>0</v>
      </c>
      <c r="M358" s="47">
        <f t="shared" si="86"/>
        <v>600</v>
      </c>
      <c r="N358" s="47">
        <f t="shared" si="86"/>
        <v>2938995.07</v>
      </c>
      <c r="O358" s="47">
        <f t="shared" si="86"/>
        <v>0</v>
      </c>
      <c r="P358" s="47">
        <f t="shared" si="86"/>
        <v>0</v>
      </c>
      <c r="Q358" s="47">
        <f t="shared" si="86"/>
        <v>0</v>
      </c>
      <c r="R358" s="47">
        <f t="shared" si="86"/>
        <v>0</v>
      </c>
      <c r="S358" s="47">
        <f t="shared" si="86"/>
        <v>0</v>
      </c>
      <c r="T358" s="47">
        <f t="shared" si="86"/>
        <v>0</v>
      </c>
      <c r="U358" s="47">
        <f t="shared" si="86"/>
        <v>0</v>
      </c>
      <c r="V358" s="47">
        <f t="shared" si="86"/>
        <v>0</v>
      </c>
      <c r="W358" s="47">
        <f t="shared" si="86"/>
        <v>0</v>
      </c>
      <c r="X358" s="47">
        <f t="shared" si="86"/>
        <v>0</v>
      </c>
      <c r="Y358" s="47">
        <f t="shared" si="86"/>
        <v>0</v>
      </c>
      <c r="Z358" s="47">
        <f t="shared" si="86"/>
        <v>0</v>
      </c>
      <c r="AA358" s="47">
        <f t="shared" si="86"/>
        <v>0</v>
      </c>
      <c r="AB358" s="47">
        <f t="shared" si="86"/>
        <v>0</v>
      </c>
      <c r="AC358" s="47">
        <f t="shared" si="86"/>
        <v>44084.93</v>
      </c>
      <c r="AD358" s="47">
        <f t="shared" si="86"/>
        <v>150000</v>
      </c>
      <c r="AE358" s="47">
        <f t="shared" si="86"/>
        <v>0</v>
      </c>
      <c r="AF358" s="121" t="s">
        <v>817</v>
      </c>
      <c r="AG358" s="121" t="s">
        <v>817</v>
      </c>
      <c r="AH358" s="122" t="s">
        <v>817</v>
      </c>
      <c r="AT358" s="30">
        <f>VLOOKUP(C358,AW:AX,2,FALSE)</f>
        <v>0</v>
      </c>
    </row>
    <row r="359" spans="1:46" ht="61.5" x14ac:dyDescent="0.85">
      <c r="A359" s="30">
        <v>1</v>
      </c>
      <c r="B359" s="108">
        <f>SUBTOTAL(103,$A$22:A359)</f>
        <v>291</v>
      </c>
      <c r="C359" s="34" t="s">
        <v>94</v>
      </c>
      <c r="D359" s="47">
        <f>E359+F359+G359+H359+I359+J359+L359+N359+P359+R359+T359+U359+V359+W359+X359+Y359+Z359+AA359+AB359+AC359+AD359+AE359</f>
        <v>3133080</v>
      </c>
      <c r="E359" s="47">
        <v>0</v>
      </c>
      <c r="F359" s="47">
        <v>0</v>
      </c>
      <c r="G359" s="47">
        <v>0</v>
      </c>
      <c r="H359" s="47">
        <v>0</v>
      </c>
      <c r="I359" s="47">
        <v>0</v>
      </c>
      <c r="J359" s="47">
        <v>0</v>
      </c>
      <c r="K359" s="49">
        <v>0</v>
      </c>
      <c r="L359" s="47">
        <v>0</v>
      </c>
      <c r="M359" s="47">
        <v>600</v>
      </c>
      <c r="N359" s="47">
        <v>2938995.07</v>
      </c>
      <c r="O359" s="47">
        <v>0</v>
      </c>
      <c r="P359" s="47">
        <v>0</v>
      </c>
      <c r="Q359" s="47">
        <v>0</v>
      </c>
      <c r="R359" s="47">
        <v>0</v>
      </c>
      <c r="S359" s="47">
        <v>0</v>
      </c>
      <c r="T359" s="47">
        <v>0</v>
      </c>
      <c r="U359" s="47">
        <v>0</v>
      </c>
      <c r="V359" s="47">
        <v>0</v>
      </c>
      <c r="W359" s="47">
        <v>0</v>
      </c>
      <c r="X359" s="47">
        <v>0</v>
      </c>
      <c r="Y359" s="47">
        <v>0</v>
      </c>
      <c r="Z359" s="47">
        <v>0</v>
      </c>
      <c r="AA359" s="47">
        <v>0</v>
      </c>
      <c r="AB359" s="47">
        <v>0</v>
      </c>
      <c r="AC359" s="47">
        <v>44084.93</v>
      </c>
      <c r="AD359" s="47">
        <v>150000</v>
      </c>
      <c r="AE359" s="47">
        <v>0</v>
      </c>
      <c r="AF359" s="50">
        <v>2020</v>
      </c>
      <c r="AG359" s="50">
        <v>2020</v>
      </c>
      <c r="AH359" s="51">
        <v>2020</v>
      </c>
      <c r="AT359" s="30" t="e">
        <f>VLOOKUP(C359,AW:AX,2,FALSE)</f>
        <v>#N/A</v>
      </c>
    </row>
    <row r="360" spans="1:46" ht="61.5" x14ac:dyDescent="0.85">
      <c r="B360" s="34" t="s">
        <v>925</v>
      </c>
      <c r="C360" s="34"/>
      <c r="D360" s="47">
        <f>D361</f>
        <v>5968517.3999999994</v>
      </c>
      <c r="E360" s="47">
        <f t="shared" ref="E360:AE360" si="87">E361</f>
        <v>0</v>
      </c>
      <c r="F360" s="47">
        <f t="shared" si="87"/>
        <v>0</v>
      </c>
      <c r="G360" s="47">
        <f t="shared" si="87"/>
        <v>0</v>
      </c>
      <c r="H360" s="47">
        <f t="shared" si="87"/>
        <v>0</v>
      </c>
      <c r="I360" s="47">
        <f t="shared" si="87"/>
        <v>0</v>
      </c>
      <c r="J360" s="47">
        <f t="shared" si="87"/>
        <v>0</v>
      </c>
      <c r="K360" s="49">
        <f t="shared" si="87"/>
        <v>0</v>
      </c>
      <c r="L360" s="47">
        <f t="shared" si="87"/>
        <v>0</v>
      </c>
      <c r="M360" s="47">
        <f t="shared" si="87"/>
        <v>1143</v>
      </c>
      <c r="N360" s="47">
        <f t="shared" si="87"/>
        <v>5702972.8099999996</v>
      </c>
      <c r="O360" s="47">
        <f t="shared" si="87"/>
        <v>0</v>
      </c>
      <c r="P360" s="47">
        <f t="shared" si="87"/>
        <v>0</v>
      </c>
      <c r="Q360" s="47">
        <f t="shared" si="87"/>
        <v>0</v>
      </c>
      <c r="R360" s="47">
        <f t="shared" si="87"/>
        <v>0</v>
      </c>
      <c r="S360" s="47">
        <f t="shared" si="87"/>
        <v>0</v>
      </c>
      <c r="T360" s="47">
        <f t="shared" si="87"/>
        <v>0</v>
      </c>
      <c r="U360" s="47">
        <f t="shared" si="87"/>
        <v>0</v>
      </c>
      <c r="V360" s="47">
        <f t="shared" si="87"/>
        <v>0</v>
      </c>
      <c r="W360" s="47">
        <f t="shared" si="87"/>
        <v>0</v>
      </c>
      <c r="X360" s="47">
        <f t="shared" si="87"/>
        <v>0</v>
      </c>
      <c r="Y360" s="47">
        <f t="shared" si="87"/>
        <v>0</v>
      </c>
      <c r="Z360" s="47">
        <f t="shared" si="87"/>
        <v>0</v>
      </c>
      <c r="AA360" s="47">
        <f t="shared" si="87"/>
        <v>0</v>
      </c>
      <c r="AB360" s="47">
        <f t="shared" si="87"/>
        <v>0</v>
      </c>
      <c r="AC360" s="47">
        <f t="shared" si="87"/>
        <v>85544.59</v>
      </c>
      <c r="AD360" s="47">
        <f t="shared" si="87"/>
        <v>180000</v>
      </c>
      <c r="AE360" s="47">
        <f t="shared" si="87"/>
        <v>0</v>
      </c>
      <c r="AF360" s="121" t="s">
        <v>817</v>
      </c>
      <c r="AG360" s="121" t="s">
        <v>817</v>
      </c>
      <c r="AH360" s="122" t="s">
        <v>817</v>
      </c>
      <c r="AT360" s="30">
        <f>VLOOKUP(C360,AW:AX,2,FALSE)</f>
        <v>0</v>
      </c>
    </row>
    <row r="361" spans="1:46" ht="61.5" x14ac:dyDescent="0.85">
      <c r="A361" s="30">
        <v>1</v>
      </c>
      <c r="B361" s="108">
        <f>SUBTOTAL(103,$A$22:A361)</f>
        <v>292</v>
      </c>
      <c r="C361" s="34" t="s">
        <v>95</v>
      </c>
      <c r="D361" s="47">
        <f>E361+F361+G361+H361+I361+J361+L361+N361+P361+R361+T361+U361+V361+W361+X361+Y361+Z361+AA361+AB361+AC361+AD361+AE361</f>
        <v>5968517.3999999994</v>
      </c>
      <c r="E361" s="47">
        <v>0</v>
      </c>
      <c r="F361" s="47">
        <v>0</v>
      </c>
      <c r="G361" s="47">
        <v>0</v>
      </c>
      <c r="H361" s="47">
        <v>0</v>
      </c>
      <c r="I361" s="47">
        <v>0</v>
      </c>
      <c r="J361" s="47">
        <v>0</v>
      </c>
      <c r="K361" s="49">
        <v>0</v>
      </c>
      <c r="L361" s="47">
        <v>0</v>
      </c>
      <c r="M361" s="47">
        <v>1143</v>
      </c>
      <c r="N361" s="47">
        <v>5702972.8099999996</v>
      </c>
      <c r="O361" s="47">
        <v>0</v>
      </c>
      <c r="P361" s="47">
        <v>0</v>
      </c>
      <c r="Q361" s="47">
        <v>0</v>
      </c>
      <c r="R361" s="47">
        <v>0</v>
      </c>
      <c r="S361" s="47">
        <v>0</v>
      </c>
      <c r="T361" s="47">
        <v>0</v>
      </c>
      <c r="U361" s="47">
        <v>0</v>
      </c>
      <c r="V361" s="47">
        <v>0</v>
      </c>
      <c r="W361" s="47">
        <v>0</v>
      </c>
      <c r="X361" s="47">
        <v>0</v>
      </c>
      <c r="Y361" s="47">
        <v>0</v>
      </c>
      <c r="Z361" s="47">
        <v>0</v>
      </c>
      <c r="AA361" s="47">
        <v>0</v>
      </c>
      <c r="AB361" s="47">
        <v>0</v>
      </c>
      <c r="AC361" s="47">
        <v>85544.59</v>
      </c>
      <c r="AD361" s="47">
        <v>180000</v>
      </c>
      <c r="AE361" s="47">
        <v>0</v>
      </c>
      <c r="AF361" s="50">
        <v>2020</v>
      </c>
      <c r="AG361" s="50">
        <v>2020</v>
      </c>
      <c r="AH361" s="51">
        <v>2020</v>
      </c>
      <c r="AT361" s="30" t="e">
        <f>VLOOKUP(C361,AW:AX,2,FALSE)</f>
        <v>#N/A</v>
      </c>
    </row>
    <row r="362" spans="1:46" ht="61.5" x14ac:dyDescent="0.85">
      <c r="B362" s="34" t="s">
        <v>926</v>
      </c>
      <c r="C362" s="34"/>
      <c r="D362" s="47">
        <f>D363</f>
        <v>3133080</v>
      </c>
      <c r="E362" s="47">
        <f t="shared" ref="E362:AE362" si="88">E363</f>
        <v>0</v>
      </c>
      <c r="F362" s="47">
        <f t="shared" si="88"/>
        <v>0</v>
      </c>
      <c r="G362" s="47">
        <f t="shared" si="88"/>
        <v>0</v>
      </c>
      <c r="H362" s="47">
        <f t="shared" si="88"/>
        <v>0</v>
      </c>
      <c r="I362" s="47">
        <f t="shared" si="88"/>
        <v>0</v>
      </c>
      <c r="J362" s="47">
        <f t="shared" si="88"/>
        <v>0</v>
      </c>
      <c r="K362" s="49">
        <f t="shared" si="88"/>
        <v>0</v>
      </c>
      <c r="L362" s="47">
        <f t="shared" si="88"/>
        <v>0</v>
      </c>
      <c r="M362" s="47">
        <f t="shared" si="88"/>
        <v>600</v>
      </c>
      <c r="N362" s="47">
        <f t="shared" si="88"/>
        <v>2938995.07</v>
      </c>
      <c r="O362" s="47">
        <f t="shared" si="88"/>
        <v>0</v>
      </c>
      <c r="P362" s="47">
        <f t="shared" si="88"/>
        <v>0</v>
      </c>
      <c r="Q362" s="47">
        <f t="shared" si="88"/>
        <v>0</v>
      </c>
      <c r="R362" s="47">
        <f t="shared" si="88"/>
        <v>0</v>
      </c>
      <c r="S362" s="47">
        <f t="shared" si="88"/>
        <v>0</v>
      </c>
      <c r="T362" s="47">
        <f t="shared" si="88"/>
        <v>0</v>
      </c>
      <c r="U362" s="47">
        <f t="shared" si="88"/>
        <v>0</v>
      </c>
      <c r="V362" s="47">
        <f t="shared" si="88"/>
        <v>0</v>
      </c>
      <c r="W362" s="47">
        <f t="shared" si="88"/>
        <v>0</v>
      </c>
      <c r="X362" s="47">
        <f t="shared" si="88"/>
        <v>0</v>
      </c>
      <c r="Y362" s="47">
        <f t="shared" si="88"/>
        <v>0</v>
      </c>
      <c r="Z362" s="47">
        <f t="shared" si="88"/>
        <v>0</v>
      </c>
      <c r="AA362" s="47">
        <f t="shared" si="88"/>
        <v>0</v>
      </c>
      <c r="AB362" s="47">
        <f t="shared" si="88"/>
        <v>0</v>
      </c>
      <c r="AC362" s="47">
        <f t="shared" si="88"/>
        <v>44084.93</v>
      </c>
      <c r="AD362" s="47">
        <f t="shared" si="88"/>
        <v>150000</v>
      </c>
      <c r="AE362" s="47">
        <f t="shared" si="88"/>
        <v>0</v>
      </c>
      <c r="AF362" s="121" t="s">
        <v>817</v>
      </c>
      <c r="AG362" s="121" t="s">
        <v>817</v>
      </c>
      <c r="AH362" s="122" t="s">
        <v>817</v>
      </c>
      <c r="AT362" s="30">
        <f>VLOOKUP(C362,AW:AX,2,FALSE)</f>
        <v>0</v>
      </c>
    </row>
    <row r="363" spans="1:46" ht="61.5" x14ac:dyDescent="0.85">
      <c r="A363" s="30">
        <v>1</v>
      </c>
      <c r="B363" s="108">
        <f>SUBTOTAL(103,$A$22:A363)</f>
        <v>293</v>
      </c>
      <c r="C363" s="34" t="s">
        <v>96</v>
      </c>
      <c r="D363" s="47">
        <f>E363+F363+G363+H363+I363+J363+L363+N363+P363+R363+T363+U363+V363+W363+X363+Y363+Z363+AA363+AB363+AC363+AD363+AE363</f>
        <v>3133080</v>
      </c>
      <c r="E363" s="47">
        <v>0</v>
      </c>
      <c r="F363" s="47">
        <v>0</v>
      </c>
      <c r="G363" s="47">
        <v>0</v>
      </c>
      <c r="H363" s="47">
        <v>0</v>
      </c>
      <c r="I363" s="47">
        <v>0</v>
      </c>
      <c r="J363" s="47">
        <v>0</v>
      </c>
      <c r="K363" s="49">
        <v>0</v>
      </c>
      <c r="L363" s="47">
        <v>0</v>
      </c>
      <c r="M363" s="47">
        <v>600</v>
      </c>
      <c r="N363" s="47">
        <v>2938995.07</v>
      </c>
      <c r="O363" s="47">
        <v>0</v>
      </c>
      <c r="P363" s="47">
        <v>0</v>
      </c>
      <c r="Q363" s="47">
        <v>0</v>
      </c>
      <c r="R363" s="47">
        <v>0</v>
      </c>
      <c r="S363" s="47">
        <v>0</v>
      </c>
      <c r="T363" s="47">
        <v>0</v>
      </c>
      <c r="U363" s="47">
        <v>0</v>
      </c>
      <c r="V363" s="47">
        <v>0</v>
      </c>
      <c r="W363" s="47">
        <v>0</v>
      </c>
      <c r="X363" s="47">
        <v>0</v>
      </c>
      <c r="Y363" s="47">
        <v>0</v>
      </c>
      <c r="Z363" s="47">
        <v>0</v>
      </c>
      <c r="AA363" s="47">
        <v>0</v>
      </c>
      <c r="AB363" s="47">
        <v>0</v>
      </c>
      <c r="AC363" s="47">
        <v>44084.93</v>
      </c>
      <c r="AD363" s="47">
        <v>150000</v>
      </c>
      <c r="AE363" s="47">
        <v>0</v>
      </c>
      <c r="AF363" s="50">
        <v>2020</v>
      </c>
      <c r="AG363" s="50">
        <v>2020</v>
      </c>
      <c r="AH363" s="51">
        <v>2020</v>
      </c>
      <c r="AT363" s="30" t="e">
        <f>VLOOKUP(C363,AW:AX,2,FALSE)</f>
        <v>#N/A</v>
      </c>
    </row>
    <row r="364" spans="1:46" ht="61.5" x14ac:dyDescent="0.85">
      <c r="B364" s="34" t="s">
        <v>927</v>
      </c>
      <c r="C364" s="128"/>
      <c r="D364" s="47">
        <f>D365+D366</f>
        <v>2672400</v>
      </c>
      <c r="E364" s="47">
        <f t="shared" ref="E364:AE364" si="89">E365+E366</f>
        <v>0</v>
      </c>
      <c r="F364" s="47">
        <f t="shared" si="89"/>
        <v>0</v>
      </c>
      <c r="G364" s="47">
        <f t="shared" si="89"/>
        <v>0</v>
      </c>
      <c r="H364" s="47">
        <f t="shared" si="89"/>
        <v>0</v>
      </c>
      <c r="I364" s="47">
        <f t="shared" si="89"/>
        <v>0</v>
      </c>
      <c r="J364" s="47">
        <f t="shared" si="89"/>
        <v>0</v>
      </c>
      <c r="K364" s="49">
        <f t="shared" si="89"/>
        <v>0</v>
      </c>
      <c r="L364" s="47">
        <f t="shared" si="89"/>
        <v>0</v>
      </c>
      <c r="M364" s="47">
        <f t="shared" si="89"/>
        <v>524</v>
      </c>
      <c r="N364" s="47">
        <f t="shared" si="89"/>
        <v>2396453.2000000002</v>
      </c>
      <c r="O364" s="47">
        <f t="shared" si="89"/>
        <v>0</v>
      </c>
      <c r="P364" s="47">
        <f t="shared" si="89"/>
        <v>0</v>
      </c>
      <c r="Q364" s="47">
        <f t="shared" si="89"/>
        <v>0</v>
      </c>
      <c r="R364" s="47">
        <f t="shared" si="89"/>
        <v>0</v>
      </c>
      <c r="S364" s="47">
        <f t="shared" si="89"/>
        <v>0</v>
      </c>
      <c r="T364" s="47">
        <f t="shared" si="89"/>
        <v>0</v>
      </c>
      <c r="U364" s="47">
        <f t="shared" si="89"/>
        <v>0</v>
      </c>
      <c r="V364" s="47">
        <f t="shared" si="89"/>
        <v>0</v>
      </c>
      <c r="W364" s="47">
        <f t="shared" si="89"/>
        <v>0</v>
      </c>
      <c r="X364" s="47">
        <f t="shared" si="89"/>
        <v>0</v>
      </c>
      <c r="Y364" s="47">
        <f t="shared" si="89"/>
        <v>0</v>
      </c>
      <c r="Z364" s="47">
        <f t="shared" si="89"/>
        <v>0</v>
      </c>
      <c r="AA364" s="47">
        <f t="shared" si="89"/>
        <v>0</v>
      </c>
      <c r="AB364" s="47">
        <f t="shared" si="89"/>
        <v>0</v>
      </c>
      <c r="AC364" s="47">
        <f t="shared" si="89"/>
        <v>35946.800000000003</v>
      </c>
      <c r="AD364" s="47">
        <f t="shared" si="89"/>
        <v>240000</v>
      </c>
      <c r="AE364" s="47">
        <f t="shared" si="89"/>
        <v>0</v>
      </c>
      <c r="AF364" s="121" t="s">
        <v>817</v>
      </c>
      <c r="AG364" s="121" t="s">
        <v>817</v>
      </c>
      <c r="AH364" s="122" t="s">
        <v>817</v>
      </c>
      <c r="AT364" s="30">
        <f>VLOOKUP(C364,AW:AX,2,FALSE)</f>
        <v>0</v>
      </c>
    </row>
    <row r="365" spans="1:46" ht="61.5" x14ac:dyDescent="0.85">
      <c r="A365" s="30">
        <v>1</v>
      </c>
      <c r="B365" s="108">
        <f>SUBTOTAL(103,$A$22:A365)</f>
        <v>294</v>
      </c>
      <c r="C365" s="34" t="s">
        <v>190</v>
      </c>
      <c r="D365" s="47">
        <f t="shared" ref="D365:D366" si="90">E365+F365+G365+H365+I365+J365+L365+N365+P365+R365+T365+U365+V365+W365+X365+Y365+Z365+AA365+AB365+AC365+AD365+AE365</f>
        <v>1157700</v>
      </c>
      <c r="E365" s="47">
        <v>0</v>
      </c>
      <c r="F365" s="47">
        <v>0</v>
      </c>
      <c r="G365" s="47">
        <v>0</v>
      </c>
      <c r="H365" s="47">
        <v>0</v>
      </c>
      <c r="I365" s="47">
        <v>0</v>
      </c>
      <c r="J365" s="47">
        <v>0</v>
      </c>
      <c r="K365" s="49">
        <v>0</v>
      </c>
      <c r="L365" s="47">
        <v>0</v>
      </c>
      <c r="M365" s="47">
        <v>227</v>
      </c>
      <c r="N365" s="47">
        <v>1022364.53</v>
      </c>
      <c r="O365" s="47">
        <v>0</v>
      </c>
      <c r="P365" s="47">
        <v>0</v>
      </c>
      <c r="Q365" s="47">
        <v>0</v>
      </c>
      <c r="R365" s="47">
        <v>0</v>
      </c>
      <c r="S365" s="47">
        <v>0</v>
      </c>
      <c r="T365" s="47">
        <v>0</v>
      </c>
      <c r="U365" s="47">
        <v>0</v>
      </c>
      <c r="V365" s="47">
        <v>0</v>
      </c>
      <c r="W365" s="47">
        <v>0</v>
      </c>
      <c r="X365" s="47">
        <v>0</v>
      </c>
      <c r="Y365" s="47">
        <v>0</v>
      </c>
      <c r="Z365" s="47">
        <v>0</v>
      </c>
      <c r="AA365" s="47">
        <v>0</v>
      </c>
      <c r="AB365" s="47">
        <v>0</v>
      </c>
      <c r="AC365" s="47">
        <v>15335.47</v>
      </c>
      <c r="AD365" s="47">
        <v>120000</v>
      </c>
      <c r="AE365" s="47">
        <v>0</v>
      </c>
      <c r="AF365" s="50">
        <v>2020</v>
      </c>
      <c r="AG365" s="50">
        <v>2020</v>
      </c>
      <c r="AH365" s="51">
        <v>2020</v>
      </c>
      <c r="AT365" s="30" t="e">
        <f>VLOOKUP(C365,AW:AX,2,FALSE)</f>
        <v>#N/A</v>
      </c>
    </row>
    <row r="366" spans="1:46" ht="61.5" x14ac:dyDescent="0.85">
      <c r="A366" s="30">
        <v>1</v>
      </c>
      <c r="B366" s="108">
        <f>SUBTOTAL(103,$A$22:A366)</f>
        <v>295</v>
      </c>
      <c r="C366" s="34" t="s">
        <v>189</v>
      </c>
      <c r="D366" s="47">
        <f t="shared" si="90"/>
        <v>1514700</v>
      </c>
      <c r="E366" s="47">
        <v>0</v>
      </c>
      <c r="F366" s="47">
        <v>0</v>
      </c>
      <c r="G366" s="47">
        <v>0</v>
      </c>
      <c r="H366" s="47">
        <v>0</v>
      </c>
      <c r="I366" s="47">
        <v>0</v>
      </c>
      <c r="J366" s="47">
        <v>0</v>
      </c>
      <c r="K366" s="49">
        <v>0</v>
      </c>
      <c r="L366" s="47">
        <v>0</v>
      </c>
      <c r="M366" s="47">
        <v>297</v>
      </c>
      <c r="N366" s="47">
        <v>1374088.67</v>
      </c>
      <c r="O366" s="47">
        <v>0</v>
      </c>
      <c r="P366" s="47">
        <v>0</v>
      </c>
      <c r="Q366" s="47">
        <v>0</v>
      </c>
      <c r="R366" s="47">
        <v>0</v>
      </c>
      <c r="S366" s="47">
        <v>0</v>
      </c>
      <c r="T366" s="47">
        <v>0</v>
      </c>
      <c r="U366" s="47">
        <v>0</v>
      </c>
      <c r="V366" s="47">
        <v>0</v>
      </c>
      <c r="W366" s="47">
        <v>0</v>
      </c>
      <c r="X366" s="47">
        <v>0</v>
      </c>
      <c r="Y366" s="47">
        <v>0</v>
      </c>
      <c r="Z366" s="47">
        <v>0</v>
      </c>
      <c r="AA366" s="47">
        <v>0</v>
      </c>
      <c r="AB366" s="47">
        <v>0</v>
      </c>
      <c r="AC366" s="47">
        <v>20611.330000000002</v>
      </c>
      <c r="AD366" s="47">
        <v>120000</v>
      </c>
      <c r="AE366" s="47">
        <v>0</v>
      </c>
      <c r="AF366" s="50">
        <v>2020</v>
      </c>
      <c r="AG366" s="50">
        <v>2020</v>
      </c>
      <c r="AH366" s="51">
        <v>2020</v>
      </c>
      <c r="AT366" s="30" t="e">
        <f>VLOOKUP(C366,AW:AX,2,FALSE)</f>
        <v>#N/A</v>
      </c>
    </row>
    <row r="367" spans="1:46" ht="61.5" x14ac:dyDescent="0.85">
      <c r="B367" s="34" t="s">
        <v>928</v>
      </c>
      <c r="C367" s="34"/>
      <c r="D367" s="47">
        <f>D368</f>
        <v>4896000</v>
      </c>
      <c r="E367" s="47">
        <f t="shared" ref="E367:AE367" si="91">E368</f>
        <v>0</v>
      </c>
      <c r="F367" s="47">
        <f t="shared" si="91"/>
        <v>0</v>
      </c>
      <c r="G367" s="47">
        <f t="shared" si="91"/>
        <v>0</v>
      </c>
      <c r="H367" s="47">
        <f t="shared" si="91"/>
        <v>0</v>
      </c>
      <c r="I367" s="47">
        <f t="shared" si="91"/>
        <v>0</v>
      </c>
      <c r="J367" s="47">
        <f t="shared" si="91"/>
        <v>0</v>
      </c>
      <c r="K367" s="49">
        <f t="shared" si="91"/>
        <v>0</v>
      </c>
      <c r="L367" s="47">
        <f t="shared" si="91"/>
        <v>0</v>
      </c>
      <c r="M367" s="47">
        <f t="shared" si="91"/>
        <v>960</v>
      </c>
      <c r="N367" s="47">
        <f t="shared" si="91"/>
        <v>4675862.07</v>
      </c>
      <c r="O367" s="47">
        <f t="shared" si="91"/>
        <v>0</v>
      </c>
      <c r="P367" s="47">
        <f t="shared" si="91"/>
        <v>0</v>
      </c>
      <c r="Q367" s="47">
        <f t="shared" si="91"/>
        <v>0</v>
      </c>
      <c r="R367" s="47">
        <f t="shared" si="91"/>
        <v>0</v>
      </c>
      <c r="S367" s="47">
        <f t="shared" si="91"/>
        <v>0</v>
      </c>
      <c r="T367" s="47">
        <f t="shared" si="91"/>
        <v>0</v>
      </c>
      <c r="U367" s="47">
        <f t="shared" si="91"/>
        <v>0</v>
      </c>
      <c r="V367" s="47">
        <f t="shared" si="91"/>
        <v>0</v>
      </c>
      <c r="W367" s="47">
        <f t="shared" si="91"/>
        <v>0</v>
      </c>
      <c r="X367" s="47">
        <f t="shared" si="91"/>
        <v>0</v>
      </c>
      <c r="Y367" s="47">
        <f t="shared" si="91"/>
        <v>0</v>
      </c>
      <c r="Z367" s="47">
        <f t="shared" si="91"/>
        <v>0</v>
      </c>
      <c r="AA367" s="47">
        <f t="shared" si="91"/>
        <v>0</v>
      </c>
      <c r="AB367" s="47">
        <f t="shared" si="91"/>
        <v>0</v>
      </c>
      <c r="AC367" s="47">
        <f t="shared" si="91"/>
        <v>70137.929999999993</v>
      </c>
      <c r="AD367" s="47">
        <f t="shared" si="91"/>
        <v>150000</v>
      </c>
      <c r="AE367" s="47">
        <f t="shared" si="91"/>
        <v>0</v>
      </c>
      <c r="AF367" s="121" t="s">
        <v>817</v>
      </c>
      <c r="AG367" s="121" t="s">
        <v>817</v>
      </c>
      <c r="AH367" s="122" t="s">
        <v>817</v>
      </c>
      <c r="AT367" s="30">
        <f>VLOOKUP(C367,AW:AX,2,FALSE)</f>
        <v>0</v>
      </c>
    </row>
    <row r="368" spans="1:46" ht="61.5" x14ac:dyDescent="0.85">
      <c r="A368" s="30">
        <v>1</v>
      </c>
      <c r="B368" s="108">
        <f>SUBTOTAL(103,$A$22:A368)</f>
        <v>296</v>
      </c>
      <c r="C368" s="34" t="s">
        <v>193</v>
      </c>
      <c r="D368" s="47">
        <f>E368+F368+G368+H368+I368+J368+L368+N368+P368+R368+T368+U368+V368+W368+X368+Y368+Z368+AA368+AB368+AC368+AD368+AE368</f>
        <v>4896000</v>
      </c>
      <c r="E368" s="47">
        <v>0</v>
      </c>
      <c r="F368" s="47">
        <v>0</v>
      </c>
      <c r="G368" s="47">
        <v>0</v>
      </c>
      <c r="H368" s="47">
        <v>0</v>
      </c>
      <c r="I368" s="47">
        <v>0</v>
      </c>
      <c r="J368" s="47">
        <v>0</v>
      </c>
      <c r="K368" s="49">
        <v>0</v>
      </c>
      <c r="L368" s="47">
        <v>0</v>
      </c>
      <c r="M368" s="47">
        <v>960</v>
      </c>
      <c r="N368" s="47">
        <v>4675862.07</v>
      </c>
      <c r="O368" s="47">
        <v>0</v>
      </c>
      <c r="P368" s="47">
        <v>0</v>
      </c>
      <c r="Q368" s="47">
        <v>0</v>
      </c>
      <c r="R368" s="47">
        <v>0</v>
      </c>
      <c r="S368" s="47">
        <v>0</v>
      </c>
      <c r="T368" s="47">
        <v>0</v>
      </c>
      <c r="U368" s="47">
        <v>0</v>
      </c>
      <c r="V368" s="47">
        <v>0</v>
      </c>
      <c r="W368" s="47">
        <v>0</v>
      </c>
      <c r="X368" s="47">
        <v>0</v>
      </c>
      <c r="Y368" s="47">
        <v>0</v>
      </c>
      <c r="Z368" s="47">
        <v>0</v>
      </c>
      <c r="AA368" s="47">
        <v>0</v>
      </c>
      <c r="AB368" s="47">
        <v>0</v>
      </c>
      <c r="AC368" s="47">
        <v>70137.929999999993</v>
      </c>
      <c r="AD368" s="47">
        <v>150000</v>
      </c>
      <c r="AE368" s="47">
        <v>0</v>
      </c>
      <c r="AF368" s="50">
        <v>2020</v>
      </c>
      <c r="AG368" s="50">
        <v>2020</v>
      </c>
      <c r="AH368" s="51">
        <v>2020</v>
      </c>
      <c r="AT368" s="30" t="e">
        <f>VLOOKUP(C368,AW:AX,2,FALSE)</f>
        <v>#N/A</v>
      </c>
    </row>
    <row r="369" spans="1:46" ht="61.5" x14ac:dyDescent="0.85">
      <c r="B369" s="34" t="s">
        <v>929</v>
      </c>
      <c r="C369" s="34"/>
      <c r="D369" s="47">
        <f>D370</f>
        <v>3170281.3600000003</v>
      </c>
      <c r="E369" s="47">
        <f t="shared" ref="E369:AE369" si="92">E370</f>
        <v>0</v>
      </c>
      <c r="F369" s="47">
        <f t="shared" si="92"/>
        <v>0</v>
      </c>
      <c r="G369" s="47">
        <f t="shared" si="92"/>
        <v>0</v>
      </c>
      <c r="H369" s="47">
        <f t="shared" si="92"/>
        <v>0</v>
      </c>
      <c r="I369" s="47">
        <f t="shared" si="92"/>
        <v>0</v>
      </c>
      <c r="J369" s="47">
        <f t="shared" si="92"/>
        <v>0</v>
      </c>
      <c r="K369" s="49">
        <f t="shared" si="92"/>
        <v>0</v>
      </c>
      <c r="L369" s="47">
        <f t="shared" si="92"/>
        <v>0</v>
      </c>
      <c r="M369" s="47">
        <f t="shared" si="92"/>
        <v>747.12</v>
      </c>
      <c r="N369" s="47">
        <f t="shared" si="92"/>
        <v>2975646.66</v>
      </c>
      <c r="O369" s="47">
        <f t="shared" si="92"/>
        <v>0</v>
      </c>
      <c r="P369" s="47">
        <f t="shared" si="92"/>
        <v>0</v>
      </c>
      <c r="Q369" s="47">
        <f t="shared" si="92"/>
        <v>0</v>
      </c>
      <c r="R369" s="47">
        <f t="shared" si="92"/>
        <v>0</v>
      </c>
      <c r="S369" s="47">
        <f t="shared" si="92"/>
        <v>0</v>
      </c>
      <c r="T369" s="47">
        <f t="shared" si="92"/>
        <v>0</v>
      </c>
      <c r="U369" s="47">
        <f t="shared" si="92"/>
        <v>0</v>
      </c>
      <c r="V369" s="47">
        <f t="shared" si="92"/>
        <v>0</v>
      </c>
      <c r="W369" s="47">
        <f t="shared" si="92"/>
        <v>0</v>
      </c>
      <c r="X369" s="47">
        <f t="shared" si="92"/>
        <v>0</v>
      </c>
      <c r="Y369" s="47">
        <f t="shared" si="92"/>
        <v>0</v>
      </c>
      <c r="Z369" s="47">
        <f t="shared" si="92"/>
        <v>0</v>
      </c>
      <c r="AA369" s="47">
        <f t="shared" si="92"/>
        <v>0</v>
      </c>
      <c r="AB369" s="47">
        <f t="shared" si="92"/>
        <v>0</v>
      </c>
      <c r="AC369" s="47">
        <f t="shared" si="92"/>
        <v>44634.7</v>
      </c>
      <c r="AD369" s="47">
        <f t="shared" si="92"/>
        <v>150000</v>
      </c>
      <c r="AE369" s="47">
        <f t="shared" si="92"/>
        <v>0</v>
      </c>
      <c r="AF369" s="121" t="s">
        <v>817</v>
      </c>
      <c r="AG369" s="121" t="s">
        <v>817</v>
      </c>
      <c r="AH369" s="122" t="s">
        <v>817</v>
      </c>
      <c r="AT369" s="30">
        <f>VLOOKUP(C369,AW:AX,2,FALSE)</f>
        <v>0</v>
      </c>
    </row>
    <row r="370" spans="1:46" ht="61.5" x14ac:dyDescent="0.85">
      <c r="A370" s="30">
        <v>1</v>
      </c>
      <c r="B370" s="108">
        <f>SUBTOTAL(103,$A$22:A370)</f>
        <v>297</v>
      </c>
      <c r="C370" s="34" t="s">
        <v>192</v>
      </c>
      <c r="D370" s="47">
        <f>E370+F370+G370+H370+I370+J370+L370+N370+P370+R370+T370+U370+V370+W370+X370+Y370+Z370+AA370+AB370+AC370+AD370+AE370</f>
        <v>3170281.3600000003</v>
      </c>
      <c r="E370" s="47">
        <v>0</v>
      </c>
      <c r="F370" s="47">
        <v>0</v>
      </c>
      <c r="G370" s="47">
        <v>0</v>
      </c>
      <c r="H370" s="47">
        <v>0</v>
      </c>
      <c r="I370" s="47">
        <v>0</v>
      </c>
      <c r="J370" s="47">
        <v>0</v>
      </c>
      <c r="K370" s="49">
        <v>0</v>
      </c>
      <c r="L370" s="47">
        <v>0</v>
      </c>
      <c r="M370" s="47">
        <v>747.12</v>
      </c>
      <c r="N370" s="47">
        <v>2975646.66</v>
      </c>
      <c r="O370" s="47">
        <v>0</v>
      </c>
      <c r="P370" s="47">
        <v>0</v>
      </c>
      <c r="Q370" s="47">
        <v>0</v>
      </c>
      <c r="R370" s="47">
        <v>0</v>
      </c>
      <c r="S370" s="47">
        <v>0</v>
      </c>
      <c r="T370" s="47">
        <v>0</v>
      </c>
      <c r="U370" s="47">
        <v>0</v>
      </c>
      <c r="V370" s="47">
        <v>0</v>
      </c>
      <c r="W370" s="47">
        <v>0</v>
      </c>
      <c r="X370" s="47">
        <v>0</v>
      </c>
      <c r="Y370" s="47">
        <v>0</v>
      </c>
      <c r="Z370" s="47">
        <v>0</v>
      </c>
      <c r="AA370" s="47">
        <v>0</v>
      </c>
      <c r="AB370" s="47">
        <v>0</v>
      </c>
      <c r="AC370" s="47">
        <v>44634.7</v>
      </c>
      <c r="AD370" s="47">
        <v>150000</v>
      </c>
      <c r="AE370" s="47">
        <v>0</v>
      </c>
      <c r="AF370" s="50">
        <v>2020</v>
      </c>
      <c r="AG370" s="50">
        <v>2020</v>
      </c>
      <c r="AH370" s="51">
        <v>2020</v>
      </c>
      <c r="AT370" s="30" t="e">
        <f>VLOOKUP(C370,AW:AX,2,FALSE)</f>
        <v>#N/A</v>
      </c>
    </row>
    <row r="371" spans="1:46" ht="61.5" x14ac:dyDescent="0.85">
      <c r="B371" s="34" t="s">
        <v>930</v>
      </c>
      <c r="C371" s="34"/>
      <c r="D371" s="47">
        <f>D372</f>
        <v>2238900</v>
      </c>
      <c r="E371" s="47">
        <f t="shared" ref="E371:AE371" si="93">E372</f>
        <v>0</v>
      </c>
      <c r="F371" s="47">
        <f t="shared" si="93"/>
        <v>0</v>
      </c>
      <c r="G371" s="47">
        <f t="shared" si="93"/>
        <v>0</v>
      </c>
      <c r="H371" s="47">
        <f t="shared" si="93"/>
        <v>0</v>
      </c>
      <c r="I371" s="47">
        <f t="shared" si="93"/>
        <v>0</v>
      </c>
      <c r="J371" s="47">
        <f t="shared" si="93"/>
        <v>0</v>
      </c>
      <c r="K371" s="49">
        <f t="shared" si="93"/>
        <v>0</v>
      </c>
      <c r="L371" s="47">
        <f t="shared" si="93"/>
        <v>0</v>
      </c>
      <c r="M371" s="47">
        <f t="shared" si="93"/>
        <v>439</v>
      </c>
      <c r="N371" s="47">
        <f t="shared" si="93"/>
        <v>2087586.21</v>
      </c>
      <c r="O371" s="47">
        <f t="shared" si="93"/>
        <v>0</v>
      </c>
      <c r="P371" s="47">
        <f t="shared" si="93"/>
        <v>0</v>
      </c>
      <c r="Q371" s="47">
        <f t="shared" si="93"/>
        <v>0</v>
      </c>
      <c r="R371" s="47">
        <f t="shared" si="93"/>
        <v>0</v>
      </c>
      <c r="S371" s="47">
        <f t="shared" si="93"/>
        <v>0</v>
      </c>
      <c r="T371" s="47">
        <f t="shared" si="93"/>
        <v>0</v>
      </c>
      <c r="U371" s="47">
        <f t="shared" si="93"/>
        <v>0</v>
      </c>
      <c r="V371" s="47">
        <f t="shared" si="93"/>
        <v>0</v>
      </c>
      <c r="W371" s="47">
        <f t="shared" si="93"/>
        <v>0</v>
      </c>
      <c r="X371" s="47">
        <f t="shared" si="93"/>
        <v>0</v>
      </c>
      <c r="Y371" s="47">
        <f t="shared" si="93"/>
        <v>0</v>
      </c>
      <c r="Z371" s="47">
        <f t="shared" si="93"/>
        <v>0</v>
      </c>
      <c r="AA371" s="47">
        <f t="shared" si="93"/>
        <v>0</v>
      </c>
      <c r="AB371" s="47">
        <f t="shared" si="93"/>
        <v>0</v>
      </c>
      <c r="AC371" s="47">
        <f t="shared" si="93"/>
        <v>31313.79</v>
      </c>
      <c r="AD371" s="47">
        <f t="shared" si="93"/>
        <v>120000</v>
      </c>
      <c r="AE371" s="47">
        <f t="shared" si="93"/>
        <v>0</v>
      </c>
      <c r="AF371" s="121" t="s">
        <v>817</v>
      </c>
      <c r="AG371" s="121" t="s">
        <v>817</v>
      </c>
      <c r="AH371" s="122" t="s">
        <v>817</v>
      </c>
      <c r="AT371" s="30">
        <f>VLOOKUP(C371,AW:AX,2,FALSE)</f>
        <v>0</v>
      </c>
    </row>
    <row r="372" spans="1:46" ht="61.5" x14ac:dyDescent="0.85">
      <c r="A372" s="30">
        <v>1</v>
      </c>
      <c r="B372" s="108">
        <f>SUBTOTAL(103,$A$22:A372)</f>
        <v>298</v>
      </c>
      <c r="C372" s="34" t="s">
        <v>191</v>
      </c>
      <c r="D372" s="47">
        <f>E372+F372+G372+H372+I372+J372+L372+N372+P372+R372+T372+U372+V372+W372+X372+Y372+Z372+AA372+AB372+AC372+AD372+AE372</f>
        <v>2238900</v>
      </c>
      <c r="E372" s="47">
        <v>0</v>
      </c>
      <c r="F372" s="47">
        <v>0</v>
      </c>
      <c r="G372" s="47">
        <v>0</v>
      </c>
      <c r="H372" s="47">
        <v>0</v>
      </c>
      <c r="I372" s="47">
        <v>0</v>
      </c>
      <c r="J372" s="47">
        <v>0</v>
      </c>
      <c r="K372" s="49">
        <v>0</v>
      </c>
      <c r="L372" s="47">
        <v>0</v>
      </c>
      <c r="M372" s="47">
        <v>439</v>
      </c>
      <c r="N372" s="47">
        <v>2087586.21</v>
      </c>
      <c r="O372" s="47">
        <v>0</v>
      </c>
      <c r="P372" s="47">
        <v>0</v>
      </c>
      <c r="Q372" s="47">
        <v>0</v>
      </c>
      <c r="R372" s="47">
        <v>0</v>
      </c>
      <c r="S372" s="47">
        <v>0</v>
      </c>
      <c r="T372" s="47">
        <v>0</v>
      </c>
      <c r="U372" s="47">
        <v>0</v>
      </c>
      <c r="V372" s="47">
        <v>0</v>
      </c>
      <c r="W372" s="47">
        <v>0</v>
      </c>
      <c r="X372" s="47">
        <v>0</v>
      </c>
      <c r="Y372" s="47">
        <v>0</v>
      </c>
      <c r="Z372" s="47">
        <v>0</v>
      </c>
      <c r="AA372" s="47">
        <v>0</v>
      </c>
      <c r="AB372" s="47">
        <v>0</v>
      </c>
      <c r="AC372" s="47">
        <v>31313.79</v>
      </c>
      <c r="AD372" s="47">
        <v>120000</v>
      </c>
      <c r="AE372" s="47">
        <v>0</v>
      </c>
      <c r="AF372" s="50">
        <v>2020</v>
      </c>
      <c r="AG372" s="50">
        <v>2020</v>
      </c>
      <c r="AH372" s="51">
        <v>2020</v>
      </c>
      <c r="AT372" s="30" t="e">
        <f>VLOOKUP(C372,AW:AX,2,FALSE)</f>
        <v>#N/A</v>
      </c>
    </row>
    <row r="373" spans="1:46" ht="61.5" x14ac:dyDescent="0.85">
      <c r="B373" s="34" t="s">
        <v>931</v>
      </c>
      <c r="C373" s="128"/>
      <c r="D373" s="47">
        <f>D374+D375</f>
        <v>6355546.6100000003</v>
      </c>
      <c r="E373" s="47">
        <f t="shared" ref="E373:AE373" si="94">E374+E375</f>
        <v>0</v>
      </c>
      <c r="F373" s="47">
        <f t="shared" si="94"/>
        <v>0</v>
      </c>
      <c r="G373" s="47">
        <f t="shared" si="94"/>
        <v>378568.08999999997</v>
      </c>
      <c r="H373" s="47">
        <f t="shared" si="94"/>
        <v>0</v>
      </c>
      <c r="I373" s="47">
        <f t="shared" si="94"/>
        <v>0</v>
      </c>
      <c r="J373" s="47">
        <f t="shared" si="94"/>
        <v>0</v>
      </c>
      <c r="K373" s="49">
        <f t="shared" si="94"/>
        <v>0</v>
      </c>
      <c r="L373" s="47">
        <f t="shared" si="94"/>
        <v>0</v>
      </c>
      <c r="M373" s="47">
        <f t="shared" si="94"/>
        <v>1163</v>
      </c>
      <c r="N373" s="47">
        <f t="shared" si="94"/>
        <v>5666305.4199999999</v>
      </c>
      <c r="O373" s="47">
        <f t="shared" si="94"/>
        <v>0</v>
      </c>
      <c r="P373" s="47">
        <f t="shared" si="94"/>
        <v>0</v>
      </c>
      <c r="Q373" s="47">
        <f t="shared" si="94"/>
        <v>0</v>
      </c>
      <c r="R373" s="47">
        <f t="shared" si="94"/>
        <v>0</v>
      </c>
      <c r="S373" s="47">
        <f t="shared" si="94"/>
        <v>0</v>
      </c>
      <c r="T373" s="47">
        <f t="shared" si="94"/>
        <v>0</v>
      </c>
      <c r="U373" s="47">
        <f t="shared" si="94"/>
        <v>0</v>
      </c>
      <c r="V373" s="47">
        <f t="shared" si="94"/>
        <v>0</v>
      </c>
      <c r="W373" s="47">
        <f t="shared" si="94"/>
        <v>0</v>
      </c>
      <c r="X373" s="47">
        <f t="shared" si="94"/>
        <v>0</v>
      </c>
      <c r="Y373" s="47">
        <f t="shared" si="94"/>
        <v>0</v>
      </c>
      <c r="Z373" s="47">
        <f t="shared" si="94"/>
        <v>0</v>
      </c>
      <c r="AA373" s="47">
        <f t="shared" si="94"/>
        <v>0</v>
      </c>
      <c r="AB373" s="47">
        <f t="shared" si="94"/>
        <v>0</v>
      </c>
      <c r="AC373" s="47">
        <f t="shared" si="94"/>
        <v>90673.1</v>
      </c>
      <c r="AD373" s="47">
        <f t="shared" si="94"/>
        <v>220000</v>
      </c>
      <c r="AE373" s="47">
        <f t="shared" si="94"/>
        <v>0</v>
      </c>
      <c r="AF373" s="121" t="s">
        <v>817</v>
      </c>
      <c r="AG373" s="121" t="s">
        <v>817</v>
      </c>
      <c r="AH373" s="122" t="s">
        <v>817</v>
      </c>
      <c r="AT373" s="30">
        <f>VLOOKUP(C373,AW:AX,2,FALSE)</f>
        <v>0</v>
      </c>
    </row>
    <row r="374" spans="1:46" ht="61.5" x14ac:dyDescent="0.85">
      <c r="A374" s="30">
        <v>1</v>
      </c>
      <c r="B374" s="108">
        <f>SUBTOTAL(103,$A$22:A374)</f>
        <v>299</v>
      </c>
      <c r="C374" s="34" t="s">
        <v>224</v>
      </c>
      <c r="D374" s="47">
        <f t="shared" ref="D374:D375" si="95">E374+F374+G374+H374+I374+J374+L374+N374+P374+R374+T374+U374+V374+W374+X374+Y374+Z374+AA374+AB374+AC374+AD374+AE374</f>
        <v>5931300</v>
      </c>
      <c r="E374" s="47">
        <v>0</v>
      </c>
      <c r="F374" s="47">
        <v>0</v>
      </c>
      <c r="G374" s="47">
        <v>0</v>
      </c>
      <c r="H374" s="47">
        <v>0</v>
      </c>
      <c r="I374" s="47">
        <v>0</v>
      </c>
      <c r="J374" s="47">
        <v>0</v>
      </c>
      <c r="K374" s="49">
        <v>0</v>
      </c>
      <c r="L374" s="47">
        <v>0</v>
      </c>
      <c r="M374" s="47">
        <v>1163</v>
      </c>
      <c r="N374" s="47">
        <v>5666305.4199999999</v>
      </c>
      <c r="O374" s="47">
        <v>0</v>
      </c>
      <c r="P374" s="47">
        <v>0</v>
      </c>
      <c r="Q374" s="47">
        <v>0</v>
      </c>
      <c r="R374" s="47">
        <v>0</v>
      </c>
      <c r="S374" s="47">
        <v>0</v>
      </c>
      <c r="T374" s="47">
        <v>0</v>
      </c>
      <c r="U374" s="47">
        <v>0</v>
      </c>
      <c r="V374" s="47">
        <v>0</v>
      </c>
      <c r="W374" s="47">
        <v>0</v>
      </c>
      <c r="X374" s="47">
        <v>0</v>
      </c>
      <c r="Y374" s="47">
        <v>0</v>
      </c>
      <c r="Z374" s="47">
        <v>0</v>
      </c>
      <c r="AA374" s="47">
        <v>0</v>
      </c>
      <c r="AB374" s="47">
        <v>0</v>
      </c>
      <c r="AC374" s="47">
        <v>84994.58</v>
      </c>
      <c r="AD374" s="47">
        <v>180000</v>
      </c>
      <c r="AE374" s="47">
        <v>0</v>
      </c>
      <c r="AF374" s="50">
        <v>2020</v>
      </c>
      <c r="AG374" s="50">
        <v>2020</v>
      </c>
      <c r="AH374" s="51">
        <v>2020</v>
      </c>
      <c r="AT374" s="30" t="e">
        <f>VLOOKUP(C374,AW:AX,2,FALSE)</f>
        <v>#N/A</v>
      </c>
    </row>
    <row r="375" spans="1:46" ht="61.5" x14ac:dyDescent="0.85">
      <c r="A375" s="30">
        <v>1</v>
      </c>
      <c r="B375" s="108">
        <f>SUBTOTAL(103,$A$22:A375)</f>
        <v>300</v>
      </c>
      <c r="C375" s="34" t="s">
        <v>225</v>
      </c>
      <c r="D375" s="47">
        <f t="shared" si="95"/>
        <v>424246.61</v>
      </c>
      <c r="E375" s="47">
        <v>0</v>
      </c>
      <c r="F375" s="47">
        <v>0</v>
      </c>
      <c r="G375" s="47">
        <v>378568.08999999997</v>
      </c>
      <c r="H375" s="47">
        <v>0</v>
      </c>
      <c r="I375" s="47">
        <v>0</v>
      </c>
      <c r="J375" s="47">
        <v>0</v>
      </c>
      <c r="K375" s="49">
        <v>0</v>
      </c>
      <c r="L375" s="47">
        <v>0</v>
      </c>
      <c r="M375" s="47">
        <v>0</v>
      </c>
      <c r="N375" s="47">
        <v>0</v>
      </c>
      <c r="O375" s="47">
        <v>0</v>
      </c>
      <c r="P375" s="47">
        <v>0</v>
      </c>
      <c r="Q375" s="47">
        <v>0</v>
      </c>
      <c r="R375" s="47">
        <v>0</v>
      </c>
      <c r="S375" s="47">
        <v>0</v>
      </c>
      <c r="T375" s="47">
        <v>0</v>
      </c>
      <c r="U375" s="47">
        <v>0</v>
      </c>
      <c r="V375" s="47">
        <v>0</v>
      </c>
      <c r="W375" s="47">
        <v>0</v>
      </c>
      <c r="X375" s="47">
        <v>0</v>
      </c>
      <c r="Y375" s="47">
        <v>0</v>
      </c>
      <c r="Z375" s="47">
        <v>0</v>
      </c>
      <c r="AA375" s="47">
        <v>0</v>
      </c>
      <c r="AB375" s="47">
        <v>0</v>
      </c>
      <c r="AC375" s="47">
        <v>5678.52</v>
      </c>
      <c r="AD375" s="47">
        <v>40000</v>
      </c>
      <c r="AE375" s="47">
        <v>0</v>
      </c>
      <c r="AF375" s="50">
        <v>2020</v>
      </c>
      <c r="AG375" s="50">
        <v>2020</v>
      </c>
      <c r="AH375" s="51">
        <v>2020</v>
      </c>
      <c r="AT375" s="30" t="e">
        <f>VLOOKUP(C375,AW:AX,2,FALSE)</f>
        <v>#N/A</v>
      </c>
    </row>
    <row r="376" spans="1:46" ht="61.5" x14ac:dyDescent="0.85">
      <c r="B376" s="34" t="s">
        <v>932</v>
      </c>
      <c r="C376" s="34"/>
      <c r="D376" s="47">
        <f>D377+D378+D379+D380</f>
        <v>7634862.1399999997</v>
      </c>
      <c r="E376" s="47">
        <f t="shared" ref="E376:AE376" si="96">E377+E378+E379+E380</f>
        <v>0</v>
      </c>
      <c r="F376" s="47">
        <f t="shared" si="96"/>
        <v>0</v>
      </c>
      <c r="G376" s="47">
        <f t="shared" si="96"/>
        <v>0</v>
      </c>
      <c r="H376" s="47">
        <f t="shared" si="96"/>
        <v>135260.43</v>
      </c>
      <c r="I376" s="47">
        <f t="shared" si="96"/>
        <v>0</v>
      </c>
      <c r="J376" s="47">
        <f t="shared" si="96"/>
        <v>0</v>
      </c>
      <c r="K376" s="49">
        <f t="shared" si="96"/>
        <v>0</v>
      </c>
      <c r="L376" s="47">
        <f t="shared" si="96"/>
        <v>0</v>
      </c>
      <c r="M376" s="47">
        <f t="shared" si="96"/>
        <v>970</v>
      </c>
      <c r="N376" s="47">
        <f t="shared" si="96"/>
        <v>4607881.7699999996</v>
      </c>
      <c r="O376" s="47">
        <f t="shared" si="96"/>
        <v>0</v>
      </c>
      <c r="P376" s="47">
        <f t="shared" si="96"/>
        <v>0</v>
      </c>
      <c r="Q376" s="47">
        <f t="shared" si="96"/>
        <v>0</v>
      </c>
      <c r="R376" s="47">
        <f t="shared" si="96"/>
        <v>0</v>
      </c>
      <c r="S376" s="47">
        <f t="shared" si="96"/>
        <v>0</v>
      </c>
      <c r="T376" s="47">
        <f t="shared" si="96"/>
        <v>0</v>
      </c>
      <c r="U376" s="47">
        <f t="shared" si="96"/>
        <v>2227165.3199999998</v>
      </c>
      <c r="V376" s="47">
        <f t="shared" si="96"/>
        <v>0</v>
      </c>
      <c r="W376" s="47">
        <f t="shared" si="96"/>
        <v>0</v>
      </c>
      <c r="X376" s="47">
        <f t="shared" si="96"/>
        <v>0</v>
      </c>
      <c r="Y376" s="47">
        <f t="shared" si="96"/>
        <v>0</v>
      </c>
      <c r="Z376" s="47">
        <f t="shared" si="96"/>
        <v>0</v>
      </c>
      <c r="AA376" s="47">
        <f t="shared" si="96"/>
        <v>0</v>
      </c>
      <c r="AB376" s="47">
        <f t="shared" si="96"/>
        <v>0</v>
      </c>
      <c r="AC376" s="47">
        <f t="shared" si="96"/>
        <v>104554.62000000001</v>
      </c>
      <c r="AD376" s="47">
        <f t="shared" si="96"/>
        <v>560000</v>
      </c>
      <c r="AE376" s="47">
        <f t="shared" si="96"/>
        <v>0</v>
      </c>
      <c r="AF376" s="121" t="s">
        <v>817</v>
      </c>
      <c r="AG376" s="121" t="s">
        <v>817</v>
      </c>
      <c r="AH376" s="122" t="s">
        <v>817</v>
      </c>
      <c r="AT376" s="30">
        <f>VLOOKUP(C376,AW:AX,2,FALSE)</f>
        <v>0</v>
      </c>
    </row>
    <row r="377" spans="1:46" ht="61.5" x14ac:dyDescent="0.85">
      <c r="A377" s="30">
        <v>1</v>
      </c>
      <c r="B377" s="108">
        <f>SUBTOTAL(103,$A$22:A377)</f>
        <v>301</v>
      </c>
      <c r="C377" s="34" t="s">
        <v>227</v>
      </c>
      <c r="D377" s="47">
        <f t="shared" ref="D377:D380" si="97">E377+F377+G377+H377+I377+J377+L377+N377+P377+R377+T377+U377+V377+W377+X377+Y377+Z377+AA377+AB377+AC377+AD377+AE377</f>
        <v>177289.34</v>
      </c>
      <c r="E377" s="47">
        <v>0</v>
      </c>
      <c r="F377" s="47">
        <v>0</v>
      </c>
      <c r="G377" s="47">
        <v>0</v>
      </c>
      <c r="H377" s="47">
        <v>135260.43</v>
      </c>
      <c r="I377" s="47">
        <v>0</v>
      </c>
      <c r="J377" s="47">
        <v>0</v>
      </c>
      <c r="K377" s="49">
        <v>0</v>
      </c>
      <c r="L377" s="47">
        <v>0</v>
      </c>
      <c r="M377" s="47">
        <v>0</v>
      </c>
      <c r="N377" s="47">
        <v>0</v>
      </c>
      <c r="O377" s="47">
        <v>0</v>
      </c>
      <c r="P377" s="47">
        <v>0</v>
      </c>
      <c r="Q377" s="47">
        <v>0</v>
      </c>
      <c r="R377" s="47">
        <v>0</v>
      </c>
      <c r="S377" s="47">
        <v>0</v>
      </c>
      <c r="T377" s="47">
        <v>0</v>
      </c>
      <c r="U377" s="47">
        <v>0</v>
      </c>
      <c r="V377" s="47">
        <v>0</v>
      </c>
      <c r="W377" s="47">
        <v>0</v>
      </c>
      <c r="X377" s="47">
        <v>0</v>
      </c>
      <c r="Y377" s="47">
        <v>0</v>
      </c>
      <c r="Z377" s="47">
        <v>0</v>
      </c>
      <c r="AA377" s="47">
        <v>0</v>
      </c>
      <c r="AB377" s="47">
        <v>0</v>
      </c>
      <c r="AC377" s="47">
        <v>2028.91</v>
      </c>
      <c r="AD377" s="47">
        <v>40000</v>
      </c>
      <c r="AE377" s="47">
        <v>0</v>
      </c>
      <c r="AF377" s="50">
        <v>2020</v>
      </c>
      <c r="AG377" s="50">
        <v>2020</v>
      </c>
      <c r="AH377" s="51">
        <v>2020</v>
      </c>
      <c r="AT377" s="30" t="e">
        <f>VLOOKUP(C377,AW:AX,2,FALSE)</f>
        <v>#N/A</v>
      </c>
    </row>
    <row r="378" spans="1:46" ht="61.5" x14ac:dyDescent="0.85">
      <c r="A378" s="30">
        <v>1</v>
      </c>
      <c r="B378" s="108">
        <f>SUBTOTAL(103,$A$22:A378)</f>
        <v>302</v>
      </c>
      <c r="C378" s="34" t="s">
        <v>228</v>
      </c>
      <c r="D378" s="47">
        <f t="shared" si="97"/>
        <v>3417000</v>
      </c>
      <c r="E378" s="47">
        <v>0</v>
      </c>
      <c r="F378" s="47">
        <v>0</v>
      </c>
      <c r="G378" s="47">
        <v>0</v>
      </c>
      <c r="H378" s="47">
        <v>0</v>
      </c>
      <c r="I378" s="47">
        <v>0</v>
      </c>
      <c r="J378" s="47">
        <v>0</v>
      </c>
      <c r="K378" s="49">
        <v>0</v>
      </c>
      <c r="L378" s="47">
        <v>0</v>
      </c>
      <c r="M378" s="47">
        <v>670</v>
      </c>
      <c r="N378" s="47">
        <v>3218719.21</v>
      </c>
      <c r="O378" s="47">
        <v>0</v>
      </c>
      <c r="P378" s="47">
        <v>0</v>
      </c>
      <c r="Q378" s="47">
        <v>0</v>
      </c>
      <c r="R378" s="47">
        <v>0</v>
      </c>
      <c r="S378" s="47">
        <v>0</v>
      </c>
      <c r="T378" s="47">
        <v>0</v>
      </c>
      <c r="U378" s="47">
        <v>0</v>
      </c>
      <c r="V378" s="47">
        <v>0</v>
      </c>
      <c r="W378" s="47">
        <v>0</v>
      </c>
      <c r="X378" s="47">
        <v>0</v>
      </c>
      <c r="Y378" s="47">
        <v>0</v>
      </c>
      <c r="Z378" s="47">
        <v>0</v>
      </c>
      <c r="AA378" s="47">
        <v>0</v>
      </c>
      <c r="AB378" s="47">
        <v>0</v>
      </c>
      <c r="AC378" s="47">
        <v>48280.79</v>
      </c>
      <c r="AD378" s="47">
        <v>150000</v>
      </c>
      <c r="AE378" s="47">
        <v>0</v>
      </c>
      <c r="AF378" s="50">
        <v>2020</v>
      </c>
      <c r="AG378" s="50">
        <v>2020</v>
      </c>
      <c r="AH378" s="51">
        <v>2020</v>
      </c>
      <c r="AT378" s="30" t="e">
        <f>VLOOKUP(C378,AW:AX,2,FALSE)</f>
        <v>#N/A</v>
      </c>
    </row>
    <row r="379" spans="1:46" ht="61.5" x14ac:dyDescent="0.85">
      <c r="A379" s="30">
        <v>1</v>
      </c>
      <c r="B379" s="108">
        <f>SUBTOTAL(103,$A$22:A379)</f>
        <v>303</v>
      </c>
      <c r="C379" s="34" t="s">
        <v>234</v>
      </c>
      <c r="D379" s="47">
        <f t="shared" si="97"/>
        <v>2510572.7999999998</v>
      </c>
      <c r="E379" s="47">
        <v>0</v>
      </c>
      <c r="F379" s="47">
        <v>0</v>
      </c>
      <c r="G379" s="47">
        <v>0</v>
      </c>
      <c r="H379" s="47">
        <v>0</v>
      </c>
      <c r="I379" s="47">
        <v>0</v>
      </c>
      <c r="J379" s="47">
        <v>0</v>
      </c>
      <c r="K379" s="49">
        <v>0</v>
      </c>
      <c r="L379" s="47">
        <v>0</v>
      </c>
      <c r="M379" s="47">
        <v>0</v>
      </c>
      <c r="N379" s="47">
        <v>0</v>
      </c>
      <c r="O379" s="47">
        <v>0</v>
      </c>
      <c r="P379" s="47">
        <v>0</v>
      </c>
      <c r="Q379" s="47">
        <v>0</v>
      </c>
      <c r="R379" s="47">
        <v>0</v>
      </c>
      <c r="S379" s="47">
        <v>0</v>
      </c>
      <c r="T379" s="47">
        <v>0</v>
      </c>
      <c r="U379" s="47">
        <v>2227165.3199999998</v>
      </c>
      <c r="V379" s="47">
        <v>0</v>
      </c>
      <c r="W379" s="47">
        <v>0</v>
      </c>
      <c r="X379" s="47">
        <v>0</v>
      </c>
      <c r="Y379" s="47">
        <v>0</v>
      </c>
      <c r="Z379" s="47">
        <v>0</v>
      </c>
      <c r="AA379" s="47">
        <v>0</v>
      </c>
      <c r="AB379" s="47">
        <v>0</v>
      </c>
      <c r="AC379" s="47">
        <v>33407.480000000003</v>
      </c>
      <c r="AD379" s="47">
        <v>250000</v>
      </c>
      <c r="AE379" s="47">
        <v>0</v>
      </c>
      <c r="AF379" s="50">
        <v>2020</v>
      </c>
      <c r="AG379" s="50">
        <v>2020</v>
      </c>
      <c r="AH379" s="51">
        <v>2020</v>
      </c>
      <c r="AT379" s="30" t="e">
        <f>VLOOKUP(C379,AW:AX,2,FALSE)</f>
        <v>#N/A</v>
      </c>
    </row>
    <row r="380" spans="1:46" ht="61.5" x14ac:dyDescent="0.85">
      <c r="A380" s="30">
        <v>1</v>
      </c>
      <c r="B380" s="108">
        <f>SUBTOTAL(103,$A$22:A380)</f>
        <v>304</v>
      </c>
      <c r="C380" s="34" t="s">
        <v>233</v>
      </c>
      <c r="D380" s="47">
        <f t="shared" si="97"/>
        <v>1530000</v>
      </c>
      <c r="E380" s="47">
        <v>0</v>
      </c>
      <c r="F380" s="47">
        <v>0</v>
      </c>
      <c r="G380" s="47">
        <v>0</v>
      </c>
      <c r="H380" s="47">
        <v>0</v>
      </c>
      <c r="I380" s="47">
        <v>0</v>
      </c>
      <c r="J380" s="47">
        <v>0</v>
      </c>
      <c r="K380" s="49">
        <v>0</v>
      </c>
      <c r="L380" s="47">
        <v>0</v>
      </c>
      <c r="M380" s="47">
        <v>300</v>
      </c>
      <c r="N380" s="47">
        <v>1389162.56</v>
      </c>
      <c r="O380" s="47">
        <v>0</v>
      </c>
      <c r="P380" s="47">
        <v>0</v>
      </c>
      <c r="Q380" s="47">
        <v>0</v>
      </c>
      <c r="R380" s="47">
        <v>0</v>
      </c>
      <c r="S380" s="47">
        <v>0</v>
      </c>
      <c r="T380" s="47">
        <v>0</v>
      </c>
      <c r="U380" s="47">
        <v>0</v>
      </c>
      <c r="V380" s="47">
        <v>0</v>
      </c>
      <c r="W380" s="47">
        <v>0</v>
      </c>
      <c r="X380" s="47">
        <v>0</v>
      </c>
      <c r="Y380" s="47">
        <v>0</v>
      </c>
      <c r="Z380" s="47">
        <v>0</v>
      </c>
      <c r="AA380" s="47">
        <v>0</v>
      </c>
      <c r="AB380" s="47">
        <v>0</v>
      </c>
      <c r="AC380" s="47">
        <v>20837.439999999999</v>
      </c>
      <c r="AD380" s="47">
        <v>120000</v>
      </c>
      <c r="AE380" s="47">
        <v>0</v>
      </c>
      <c r="AF380" s="50">
        <v>2020</v>
      </c>
      <c r="AG380" s="50">
        <v>2020</v>
      </c>
      <c r="AH380" s="51">
        <v>2020</v>
      </c>
      <c r="AT380" s="30" t="e">
        <f>VLOOKUP(C380,AW:AX,2,FALSE)</f>
        <v>#N/A</v>
      </c>
    </row>
    <row r="381" spans="1:46" ht="61.5" x14ac:dyDescent="0.85">
      <c r="B381" s="34" t="s">
        <v>933</v>
      </c>
      <c r="C381" s="34"/>
      <c r="D381" s="47">
        <f>D382</f>
        <v>323352.56</v>
      </c>
      <c r="E381" s="47">
        <f t="shared" ref="E381:AE381" si="98">E382</f>
        <v>279165.08</v>
      </c>
      <c r="F381" s="47">
        <f t="shared" si="98"/>
        <v>0</v>
      </c>
      <c r="G381" s="47">
        <f t="shared" si="98"/>
        <v>0</v>
      </c>
      <c r="H381" s="47">
        <f t="shared" si="98"/>
        <v>0</v>
      </c>
      <c r="I381" s="47">
        <f t="shared" si="98"/>
        <v>0</v>
      </c>
      <c r="J381" s="47">
        <f t="shared" si="98"/>
        <v>0</v>
      </c>
      <c r="K381" s="49">
        <f t="shared" si="98"/>
        <v>0</v>
      </c>
      <c r="L381" s="47">
        <f t="shared" si="98"/>
        <v>0</v>
      </c>
      <c r="M381" s="47">
        <f t="shared" si="98"/>
        <v>0</v>
      </c>
      <c r="N381" s="47">
        <f t="shared" si="98"/>
        <v>0</v>
      </c>
      <c r="O381" s="47">
        <f t="shared" si="98"/>
        <v>0</v>
      </c>
      <c r="P381" s="47">
        <f t="shared" si="98"/>
        <v>0</v>
      </c>
      <c r="Q381" s="47">
        <f t="shared" si="98"/>
        <v>0</v>
      </c>
      <c r="R381" s="47">
        <f t="shared" si="98"/>
        <v>0</v>
      </c>
      <c r="S381" s="47">
        <f t="shared" si="98"/>
        <v>0</v>
      </c>
      <c r="T381" s="47">
        <f t="shared" si="98"/>
        <v>0</v>
      </c>
      <c r="U381" s="47">
        <f t="shared" si="98"/>
        <v>0</v>
      </c>
      <c r="V381" s="47">
        <f t="shared" si="98"/>
        <v>0</v>
      </c>
      <c r="W381" s="47">
        <f t="shared" si="98"/>
        <v>0</v>
      </c>
      <c r="X381" s="47">
        <f t="shared" si="98"/>
        <v>0</v>
      </c>
      <c r="Y381" s="47">
        <f t="shared" si="98"/>
        <v>0</v>
      </c>
      <c r="Z381" s="47">
        <f t="shared" si="98"/>
        <v>0</v>
      </c>
      <c r="AA381" s="47">
        <f t="shared" si="98"/>
        <v>0</v>
      </c>
      <c r="AB381" s="47">
        <f t="shared" si="98"/>
        <v>0</v>
      </c>
      <c r="AC381" s="47">
        <f t="shared" si="98"/>
        <v>4187.4799999999996</v>
      </c>
      <c r="AD381" s="47">
        <f t="shared" si="98"/>
        <v>40000</v>
      </c>
      <c r="AE381" s="47">
        <f t="shared" si="98"/>
        <v>0</v>
      </c>
      <c r="AF381" s="121" t="s">
        <v>817</v>
      </c>
      <c r="AG381" s="121" t="s">
        <v>817</v>
      </c>
      <c r="AH381" s="122" t="s">
        <v>817</v>
      </c>
      <c r="AT381" s="30">
        <f>VLOOKUP(C381,AW:AX,2,FALSE)</f>
        <v>0</v>
      </c>
    </row>
    <row r="382" spans="1:46" ht="61.5" x14ac:dyDescent="0.85">
      <c r="A382" s="30">
        <v>1</v>
      </c>
      <c r="B382" s="108">
        <f>SUBTOTAL(103,$A$22:A382)</f>
        <v>305</v>
      </c>
      <c r="C382" s="34" t="s">
        <v>231</v>
      </c>
      <c r="D382" s="47">
        <f>E382+F382+G382+H382+I382+J382+L382+N382+P382+R382+T382+U382+V382+W382+X382+Y382+Z382+AA382+AB382+AC382+AD382+AE382</f>
        <v>323352.56</v>
      </c>
      <c r="E382" s="47">
        <v>279165.08</v>
      </c>
      <c r="F382" s="47">
        <v>0</v>
      </c>
      <c r="G382" s="47">
        <v>0</v>
      </c>
      <c r="H382" s="47">
        <v>0</v>
      </c>
      <c r="I382" s="47">
        <v>0</v>
      </c>
      <c r="J382" s="47">
        <v>0</v>
      </c>
      <c r="K382" s="49">
        <v>0</v>
      </c>
      <c r="L382" s="47">
        <v>0</v>
      </c>
      <c r="M382" s="47">
        <v>0</v>
      </c>
      <c r="N382" s="47">
        <v>0</v>
      </c>
      <c r="O382" s="47">
        <v>0</v>
      </c>
      <c r="P382" s="47">
        <v>0</v>
      </c>
      <c r="Q382" s="47">
        <v>0</v>
      </c>
      <c r="R382" s="47">
        <v>0</v>
      </c>
      <c r="S382" s="47">
        <v>0</v>
      </c>
      <c r="T382" s="47">
        <v>0</v>
      </c>
      <c r="U382" s="47">
        <v>0</v>
      </c>
      <c r="V382" s="47">
        <v>0</v>
      </c>
      <c r="W382" s="47">
        <v>0</v>
      </c>
      <c r="X382" s="47">
        <v>0</v>
      </c>
      <c r="Y382" s="47">
        <v>0</v>
      </c>
      <c r="Z382" s="47">
        <v>0</v>
      </c>
      <c r="AA382" s="47">
        <v>0</v>
      </c>
      <c r="AB382" s="47">
        <v>0</v>
      </c>
      <c r="AC382" s="47">
        <v>4187.4799999999996</v>
      </c>
      <c r="AD382" s="47">
        <v>40000</v>
      </c>
      <c r="AE382" s="47">
        <v>0</v>
      </c>
      <c r="AF382" s="50">
        <v>2020</v>
      </c>
      <c r="AG382" s="50">
        <v>2020</v>
      </c>
      <c r="AH382" s="51">
        <v>2020</v>
      </c>
      <c r="AT382" s="30" t="e">
        <f>VLOOKUP(C382,AW:AX,2,FALSE)</f>
        <v>#N/A</v>
      </c>
    </row>
    <row r="383" spans="1:46" ht="61.5" x14ac:dyDescent="0.85">
      <c r="B383" s="34" t="s">
        <v>934</v>
      </c>
      <c r="C383" s="34"/>
      <c r="D383" s="47">
        <f>D384</f>
        <v>1428000</v>
      </c>
      <c r="E383" s="47">
        <f t="shared" ref="E383:AE383" si="99">E384</f>
        <v>0</v>
      </c>
      <c r="F383" s="47">
        <f t="shared" si="99"/>
        <v>0</v>
      </c>
      <c r="G383" s="47">
        <f t="shared" si="99"/>
        <v>0</v>
      </c>
      <c r="H383" s="47">
        <f t="shared" si="99"/>
        <v>0</v>
      </c>
      <c r="I383" s="47">
        <f t="shared" si="99"/>
        <v>0</v>
      </c>
      <c r="J383" s="47">
        <f t="shared" si="99"/>
        <v>0</v>
      </c>
      <c r="K383" s="49">
        <f t="shared" si="99"/>
        <v>0</v>
      </c>
      <c r="L383" s="47">
        <f t="shared" si="99"/>
        <v>0</v>
      </c>
      <c r="M383" s="47">
        <f t="shared" si="99"/>
        <v>280</v>
      </c>
      <c r="N383" s="47">
        <f t="shared" si="99"/>
        <v>1288669.95</v>
      </c>
      <c r="O383" s="47">
        <f t="shared" si="99"/>
        <v>0</v>
      </c>
      <c r="P383" s="47">
        <f t="shared" si="99"/>
        <v>0</v>
      </c>
      <c r="Q383" s="47">
        <f t="shared" si="99"/>
        <v>0</v>
      </c>
      <c r="R383" s="47">
        <f t="shared" si="99"/>
        <v>0</v>
      </c>
      <c r="S383" s="47">
        <f t="shared" si="99"/>
        <v>0</v>
      </c>
      <c r="T383" s="47">
        <f t="shared" si="99"/>
        <v>0</v>
      </c>
      <c r="U383" s="47">
        <f t="shared" si="99"/>
        <v>0</v>
      </c>
      <c r="V383" s="47">
        <f t="shared" si="99"/>
        <v>0</v>
      </c>
      <c r="W383" s="47">
        <f t="shared" si="99"/>
        <v>0</v>
      </c>
      <c r="X383" s="47">
        <f t="shared" si="99"/>
        <v>0</v>
      </c>
      <c r="Y383" s="47">
        <f t="shared" si="99"/>
        <v>0</v>
      </c>
      <c r="Z383" s="47">
        <f t="shared" si="99"/>
        <v>0</v>
      </c>
      <c r="AA383" s="47">
        <f t="shared" si="99"/>
        <v>0</v>
      </c>
      <c r="AB383" s="47">
        <f t="shared" si="99"/>
        <v>0</v>
      </c>
      <c r="AC383" s="47">
        <f t="shared" si="99"/>
        <v>19330.05</v>
      </c>
      <c r="AD383" s="47">
        <f t="shared" si="99"/>
        <v>120000</v>
      </c>
      <c r="AE383" s="47">
        <f t="shared" si="99"/>
        <v>0</v>
      </c>
      <c r="AF383" s="121" t="s">
        <v>817</v>
      </c>
      <c r="AG383" s="121" t="s">
        <v>817</v>
      </c>
      <c r="AH383" s="122" t="s">
        <v>817</v>
      </c>
      <c r="AT383" s="30">
        <f>VLOOKUP(C383,AW:AX,2,FALSE)</f>
        <v>0</v>
      </c>
    </row>
    <row r="384" spans="1:46" ht="61.5" x14ac:dyDescent="0.85">
      <c r="A384" s="30">
        <v>1</v>
      </c>
      <c r="B384" s="108">
        <f>SUBTOTAL(103,$A$22:A384)</f>
        <v>306</v>
      </c>
      <c r="C384" s="34" t="s">
        <v>230</v>
      </c>
      <c r="D384" s="47">
        <f>E384+F384+G384+H384+I384+J384+L384+N384+P384+R384+T384+U384+V384+W384+X384+Y384+Z384+AA384+AB384+AC384+AD384+AE384</f>
        <v>1428000</v>
      </c>
      <c r="E384" s="47">
        <v>0</v>
      </c>
      <c r="F384" s="47">
        <v>0</v>
      </c>
      <c r="G384" s="47">
        <v>0</v>
      </c>
      <c r="H384" s="47">
        <v>0</v>
      </c>
      <c r="I384" s="47">
        <v>0</v>
      </c>
      <c r="J384" s="47">
        <v>0</v>
      </c>
      <c r="K384" s="49">
        <v>0</v>
      </c>
      <c r="L384" s="47">
        <v>0</v>
      </c>
      <c r="M384" s="47">
        <v>280</v>
      </c>
      <c r="N384" s="47">
        <v>1288669.95</v>
      </c>
      <c r="O384" s="47">
        <v>0</v>
      </c>
      <c r="P384" s="47">
        <v>0</v>
      </c>
      <c r="Q384" s="47">
        <v>0</v>
      </c>
      <c r="R384" s="47">
        <v>0</v>
      </c>
      <c r="S384" s="47">
        <v>0</v>
      </c>
      <c r="T384" s="47">
        <v>0</v>
      </c>
      <c r="U384" s="47">
        <v>0</v>
      </c>
      <c r="V384" s="47">
        <v>0</v>
      </c>
      <c r="W384" s="47">
        <v>0</v>
      </c>
      <c r="X384" s="47">
        <v>0</v>
      </c>
      <c r="Y384" s="47">
        <v>0</v>
      </c>
      <c r="Z384" s="47">
        <v>0</v>
      </c>
      <c r="AA384" s="47">
        <v>0</v>
      </c>
      <c r="AB384" s="47">
        <v>0</v>
      </c>
      <c r="AC384" s="47">
        <v>19330.05</v>
      </c>
      <c r="AD384" s="47">
        <v>120000</v>
      </c>
      <c r="AE384" s="47">
        <v>0</v>
      </c>
      <c r="AF384" s="50">
        <v>2020</v>
      </c>
      <c r="AG384" s="50">
        <v>2020</v>
      </c>
      <c r="AH384" s="51">
        <v>2020</v>
      </c>
      <c r="AT384" s="30" t="e">
        <f>VLOOKUP(C384,AW:AX,2,FALSE)</f>
        <v>#N/A</v>
      </c>
    </row>
    <row r="385" spans="1:46" ht="61.5" x14ac:dyDescent="0.85">
      <c r="B385" s="34" t="s">
        <v>820</v>
      </c>
      <c r="C385" s="34"/>
      <c r="D385" s="47">
        <f>D386+D501+D514+D570+D591+D595+D608+D611+D616+D619+D622+D625+D627+D629+D636+D639+D641+D643+D645+D647+D649+D651+D653+D662+D664+D667+D669+D671+D676+D679+D681+D683+D685+D687+D689+D691+D693+D696+D698+D700+D706+D709+D711+D713+D715+D717+D721+D725+D728+D730+D732+D734+D738+D740+D742+D745+D747</f>
        <v>786549315.24000001</v>
      </c>
      <c r="E385" s="47">
        <f>E386+E501+E514+E570+E591+E595+E608+E611+E616+E619+E622+E625+E627+E629+E636+E639+E641+E643+E645+E647+E649+E651+E653+E662+E664+E667+E669+E671+E676+E679+E681+E683+E685+E687+E689+E691+E693+E696+E698+E700+E706+E709+E711+E713+E715+E717+E721+E725+E728+E730+E732+E734+E738+E740+E742+E745+E747</f>
        <v>1054929.6100000001</v>
      </c>
      <c r="F385" s="47">
        <f>F386+F501+F514+F570+F591+F595+F608+F611+F616+F619+F622+F625+F627+F629+F636+F639+F641+F643+F645+F647+F649+F651+F653+F662+F664+F667+F669+F671+F676+F679+F681+F683+F685+F687+F689+F691+F693+F696+F698+F700+F706+F709+F711+F713+F715+F717+F721+F725+F728+F730+F732+F734+F738+F740+F742+F745+F747</f>
        <v>1360064.57</v>
      </c>
      <c r="G385" s="47">
        <f>G386+G501+G514+G570+G591+G595+G608+G611+G616+G619+G622+G625+G627+G629+G636+G639+G641+G643+G645+G647+G649+G651+G653+G662+G664+G667+G669+G671+G676+G679+G681+G683+G685+G687+G689+G691+G693+G696+G698+G700+G706+G709+G711+G713+G715+G717+G721+G725+G728+G730+G732+G734+G738+G740+G742+G745+G747</f>
        <v>10526341.74</v>
      </c>
      <c r="H385" s="47">
        <f>H386+H501+H514+H570+H591+H595+H608+H611+H616+H619+H622+H625+H627+H629+H636+H639+H641+H643+H645+H647+H649+H651+H653+H662+H664+H667+H669+H671+H676+H679+H681+H683+H685+H687+H689+H691+H693+H696+H698+H700+H706+H709+H711+H713+H715+H717+H721+H725+H728+H730+H732+H734+H738+H740+H742+H745+H747</f>
        <v>2713585.42</v>
      </c>
      <c r="I385" s="47">
        <f>I386+I501+I514+I570+I591+I595+I608+I611+I616+I619+I622+I625+I627+I629+I636+I639+I641+I643+I645+I647+I649+I651+I653+I662+I664+I667+I669+I671+I676+I679+I681+I683+I685+I687+I689+I691+I693+I696+I698+I700+I706+I709+I711+I713+I715+I717+I721+I725+I728+I730+I732+I734+I738+I740+I742+I745+I747</f>
        <v>7584414.3500000006</v>
      </c>
      <c r="J385" s="47">
        <f>J386+J501+J514+J570+J591+J595+J608+J611+J616+J619+J622+J625+J627+J629+J636+J639+J641+J643+J645+J647+J649+J651+J653+J662+J664+J667+J669+J671+J676+J679+J681+J683+J685+J687+J689+J691+J693+J696+J698+J700+J706+J709+J711+J713+J715+J717+J721+J725+J728+J730+J732+J734+J738+J740+J742+J745+J747</f>
        <v>0</v>
      </c>
      <c r="K385" s="49">
        <f>K386+K501+K514+K570+K591+K595+K608+K611+K616+K619+K622+K625+K627+K629+K636+K639+K641+K643+K645+K647+K649+K651+K653+K662+K664+K667+K669+K671+K676+K679+K681+K683+K685+K687+K689+K691+K693+K696+K698+K700+K706+K709+K711+K713+K715+K717+K721+K725+K728+K730+K732+K734+K738+K740+K742+K745+K747</f>
        <v>25</v>
      </c>
      <c r="L385" s="47">
        <f>L386+L501+L514+L570+L591+L595+L608+L611+L616+L619+L622+L625+L627+L629+L636+L639+L641+L643+L645+L647+L649+L651+L653+L662+L664+L667+L669+L671+L676+L679+L681+L683+L685+L687+L689+L691+L693+L696+L698+L700+L706+L709+L711+L713+L715+L717+L721+L725+L728+L730+L732+L734+L738+L740+L742+L745+L747</f>
        <v>52342620.659999996</v>
      </c>
      <c r="M385" s="47">
        <f>M386+M501+M514+M570+M591+M595+M608+M611+M616+M619+M622+M625+M627+M629+M636+M639+M641+M643+M645+M647+M649+M651+M653+M662+M664+M667+M669+M671+M676+M679+M681+M683+M685+M687+M689+M691+M693+M696+M698+M700+M706+M709+M711+M713+M715+M717+M721+M725+M728+M730+M732+M734+M738+M740+M742+M745+M747</f>
        <v>135473.68888180295</v>
      </c>
      <c r="N385" s="47">
        <f>N386+N501+N514+N570+N591+N595+N608+N611+N616+N619+N622+N625+N627+N629+N636+N639+N641+N643+N645+N647+N649+N651+N653+N662+N664+N667+N669+N671+N676+N679+N681+N683+N685+N687+N689+N691+N693+N696+N698+N700+N706+N709+N711+N713+N715+N717+N721+N725+N728+N730+N732+N734+N738+N740+N742+N745+N747</f>
        <v>635936886.0599997</v>
      </c>
      <c r="O385" s="47">
        <f>O386+O501+O514+O570+O591+O595+O608+O611+O616+O619+O622+O625+O627+O629+O636+O639+O641+O643+O645+O647+O649+O651+O653+O662+O664+O667+O669+O671+O676+O679+O681+O683+O685+O687+O689+O691+O693+O696+O698+O700+O706+O709+O711+O713+O715+O717+O721+O725+O728+O730+O732+O734+O738+O740+O742+O745+O747</f>
        <v>0</v>
      </c>
      <c r="P385" s="47">
        <f>P386+P501+P514+P570+P591+P595+P608+P611+P616+P619+P622+P625+P627+P629+P636+P639+P641+P643+P645+P647+P649+P651+P653+P662+P664+P667+P669+P671+P676+P679+P681+P683+P685+P687+P689+P691+P693+P696+P698+P700+P706+P709+P711+P713+P715+P717+P721+P725+P728+P730+P732+P734+P738+P740+P742+P745+P747</f>
        <v>0</v>
      </c>
      <c r="Q385" s="47">
        <f>Q386+Q501+Q514+Q570+Q591+Q595+Q608+Q611+Q616+Q619+Q622+Q625+Q627+Q629+Q636+Q639+Q641+Q643+Q645+Q647+Q649+Q651+Q653+Q662+Q664+Q667+Q669+Q671+Q676+Q679+Q681+Q683+Q685+Q687+Q689+Q691+Q693+Q696+Q698+Q700+Q706+Q709+Q711+Q713+Q715+Q717+Q721+Q725+Q728+Q730+Q732+Q734+Q738+Q740+Q742+Q745+Q747</f>
        <v>11988.77</v>
      </c>
      <c r="R385" s="47">
        <f>R386+R501+R514+R570+R591+R595+R608+R611+R616+R619+R622+R625+R627+R629+R636+R639+R641+R643+R645+R647+R649+R651+R653+R662+R664+R667+R669+R671+R676+R679+R681+R683+R685+R687+R689+R691+R693+R696+R698+R700+R706+R709+R711+R713+R715+R717+R721+R725+R728+R730+R732+R734+R738+R740+R742+R745+R747</f>
        <v>35457192.900000006</v>
      </c>
      <c r="S385" s="47">
        <f>S386+S501+S514+S570+S591+S595+S608+S611+S616+S619+S622+S625+S627+S629+S636+S639+S641+S643+S645+S647+S649+S651+S653+S662+S664+S667+S669+S671+S676+S679+S681+S683+S685+S687+S689+S691+S693+S696+S698+S700+S706+S709+S711+S713+S715+S717+S721+S725+S728+S730+S732+S734+S738+S740+S742+S745+S747</f>
        <v>0</v>
      </c>
      <c r="T385" s="47">
        <f>T386+T501+T514+T570+T591+T595+T608+T611+T616+T619+T622+T625+T627+T629+T636+T639+T641+T643+T645+T647+T649+T651+T653+T662+T664+T667+T669+T671+T676+T679+T681+T683+T685+T687+T689+T691+T693+T696+T698+T700+T706+T709+T711+T713+T715+T717+T721+T725+T728+T730+T732+T734+T738+T740+T742+T745+T747</f>
        <v>0</v>
      </c>
      <c r="U385" s="47">
        <f>U386+U501+U514+U570+U591+U595+U608+U611+U616+U619+U622+U625+U627+U629+U636+U639+U641+U643+U645+U647+U649+U651+U653+U662+U664+U667+U669+U671+U676+U679+U681+U683+U685+U687+U689+U691+U693+U696+U698+U700+U706+U709+U711+U713+U715+U717+U721+U725+U728+U730+U732+U734+U738+U740+U742+U745+U747</f>
        <v>0</v>
      </c>
      <c r="V385" s="47">
        <f>V386+V501+V514+V570+V591+V595+V608+V611+V616+V619+V622+V625+V627+V629+V636+V639+V641+V643+V645+V647+V649+V651+V653+V662+V664+V667+V669+V671+V676+V679+V681+V683+V685+V687+V689+V691+V693+V696+V698+V700+V706+V709+V711+V713+V715+V717+V721+V725+V728+V730+V732+V734+V738+V740+V742+V745+V747</f>
        <v>0</v>
      </c>
      <c r="W385" s="47">
        <f>W386+W501+W514+W570+W591+W595+W608+W611+W616+W619+W622+W625+W627+W629+W636+W639+W641+W643+W645+W647+W649+W651+W653+W662+W664+W667+W669+W671+W676+W679+W681+W683+W685+W687+W689+W691+W693+W696+W698+W700+W706+W709+W711+W713+W715+W717+W721+W725+W728+W730+W732+W734+W738+W740+W742+W745+W747</f>
        <v>0</v>
      </c>
      <c r="X385" s="47">
        <f>X386+X501+X514+X570+X591+X595+X608+X611+X616+X619+X622+X625+X627+X629+X636+X639+X641+X643+X645+X647+X649+X651+X653+X662+X664+X667+X669+X671+X676+X679+X681+X683+X685+X687+X689+X691+X693+X696+X698+X700+X706+X709+X711+X713+X715+X717+X721+X725+X728+X730+X732+X734+X738+X740+X742+X745+X747</f>
        <v>0</v>
      </c>
      <c r="Y385" s="47">
        <f>Y386+Y501+Y514+Y570+Y591+Y595+Y608+Y611+Y616+Y619+Y622+Y625+Y627+Y629+Y636+Y639+Y641+Y643+Y645+Y647+Y649+Y651+Y653+Y662+Y664+Y667+Y669+Y671+Y676+Y679+Y681+Y683+Y685+Y687+Y689+Y691+Y693+Y696+Y698+Y700+Y706+Y709+Y711+Y713+Y715+Y717+Y721+Y725+Y728+Y730+Y732+Y734+Y738+Y740+Y742+Y745+Y747</f>
        <v>0</v>
      </c>
      <c r="Z385" s="47">
        <f>Z386+Z501+Z514+Z570+Z591+Z595+Z608+Z611+Z616+Z619+Z622+Z625+Z627+Z629+Z636+Z639+Z641+Z643+Z645+Z647+Z649+Z651+Z653+Z662+Z664+Z667+Z669+Z671+Z676+Z679+Z681+Z683+Z685+Z687+Z689+Z691+Z693+Z696+Z698+Z700+Z706+Z709+Z711+Z713+Z715+Z717+Z721+Z725+Z728+Z730+Z732+Z734+Z738+Z740+Z742+Z745+Z747</f>
        <v>0</v>
      </c>
      <c r="AA385" s="47">
        <f>AA386+AA501+AA514+AA570+AA591+AA595+AA608+AA611+AA616+AA619+AA622+AA625+AA627+AA629+AA636+AA639+AA641+AA643+AA645+AA647+AA649+AA651+AA653+AA662+AA664+AA667+AA669+AA671+AA676+AA679+AA681+AA683+AA685+AA687+AA689+AA691+AA693+AA696+AA698+AA700+AA706+AA709+AA711+AA713+AA715+AA717+AA721+AA725+AA728+AA730+AA732+AA734+AA738+AA740+AA742+AA745+AA747</f>
        <v>0</v>
      </c>
      <c r="AB385" s="47">
        <f>AB386+AB501+AB514+AB570+AB591+AB595+AB608+AB611+AB616+AB619+AB622+AB625+AB627+AB629+AB636+AB639+AB641+AB643+AB645+AB647+AB649+AB651+AB653+AB662+AB664+AB667+AB669+AB671+AB676+AB679+AB681+AB683+AB685+AB687+AB689+AB691+AB693+AB696+AB698+AB700+AB706+AB709+AB711+AB713+AB715+AB717+AB721+AB725+AB728+AB730+AB732+AB734+AB738+AB740+AB742+AB745+AB747</f>
        <v>0</v>
      </c>
      <c r="AC385" s="47">
        <f>AC386+AC501+AC514+AC570+AC591+AC595+AC608+AC611+AC616+AC619+AC622+AC625+AC627+AC629+AC636+AC639+AC641+AC643+AC645+AC647+AC649+AC651+AC653+AC662+AC664+AC667+AC669+AC671+AC676+AC679+AC681+AC683+AC685+AC687+AC689+AC691+AC693+AC696+AC698+AC700+AC706+AC709+AC711+AC713+AC715+AC717+AC721+AC725+AC728+AC730+AC732+AC734+AC738+AC740+AC742+AC745+AC747</f>
        <v>10443379.68</v>
      </c>
      <c r="AD385" s="47">
        <f>AD386+AD501+AD514+AD570+AD591+AD595+AD608+AD611+AD616+AD619+AD622+AD625+AD627+AD629+AD636+AD639+AD641+AD643+AD645+AD647+AD649+AD651+AD653+AD662+AD664+AD667+AD669+AD671+AD676+AD679+AD681+AD683+AD685+AD687+AD689+AD691+AD693+AD696+AD698+AD700+AD706+AD709+AD711+AD713+AD715+AD717+AD721+AD725+AD728+AD730+AD732+AD734+AD738+AD740+AD742+AD745+AD747</f>
        <v>29129900.25</v>
      </c>
      <c r="AE385" s="47">
        <f>AE386+AE501+AE514+AE570+AE591+AE595+AE608+AE611+AE616+AE619+AE622+AE625+AE627+AE629+AE636+AE639+AE641+AE643+AE645+AE647+AE649+AE651+AE653+AE662+AE664+AE667+AE669+AE671+AE676+AE679+AE681+AE683+AE685+AE687+AE689+AE691+AE693+AE696+AE698+AE700+AE706+AE709+AE711+AE713+AE715+AE717+AE721+AE725+AE728+AE730+AE732+AE734+AE738+AE740+AE742+AE745+AE747</f>
        <v>0</v>
      </c>
      <c r="AF385" s="121" t="s">
        <v>817</v>
      </c>
      <c r="AG385" s="121" t="s">
        <v>817</v>
      </c>
      <c r="AH385" s="122" t="s">
        <v>817</v>
      </c>
      <c r="AT385" s="30">
        <f>VLOOKUP(C385,AW:AX,2,FALSE)</f>
        <v>0</v>
      </c>
    </row>
    <row r="386" spans="1:46" ht="61.5" x14ac:dyDescent="0.85">
      <c r="B386" s="34" t="s">
        <v>1200</v>
      </c>
      <c r="C386" s="128"/>
      <c r="D386" s="47">
        <f>SUM(D387:D500)</f>
        <v>216853215.42999995</v>
      </c>
      <c r="E386" s="47">
        <f>SUM(E387:E500)</f>
        <v>0</v>
      </c>
      <c r="F386" s="47">
        <f>SUM(F387:F500)</f>
        <v>0</v>
      </c>
      <c r="G386" s="47">
        <f>SUM(G387:G500)</f>
        <v>0</v>
      </c>
      <c r="H386" s="47">
        <f>SUM(H387:H500)</f>
        <v>0</v>
      </c>
      <c r="I386" s="47">
        <f>SUM(I387:I500)</f>
        <v>0</v>
      </c>
      <c r="J386" s="47">
        <f>SUM(J387:J500)</f>
        <v>0</v>
      </c>
      <c r="K386" s="49">
        <f>SUM(K387:K500)</f>
        <v>7</v>
      </c>
      <c r="L386" s="47">
        <f>SUM(L387:L500)</f>
        <v>13931477.09</v>
      </c>
      <c r="M386" s="47">
        <f>SUM(M387:M500)</f>
        <v>38991.469999999994</v>
      </c>
      <c r="N386" s="47">
        <f>SUM(N387:N500)</f>
        <v>180558405.53</v>
      </c>
      <c r="O386" s="47">
        <f>SUM(O387:O500)</f>
        <v>0</v>
      </c>
      <c r="P386" s="47">
        <f>SUM(P387:P500)</f>
        <v>0</v>
      </c>
      <c r="Q386" s="47">
        <f>SUM(Q387:Q500)</f>
        <v>3163.23</v>
      </c>
      <c r="R386" s="47">
        <f>SUM(R387:R500)</f>
        <v>12950794.52</v>
      </c>
      <c r="S386" s="47">
        <f>SUM(S387:S500)</f>
        <v>0</v>
      </c>
      <c r="T386" s="47">
        <f>SUM(T387:T500)</f>
        <v>0</v>
      </c>
      <c r="U386" s="47">
        <f>SUM(U387:U500)</f>
        <v>0</v>
      </c>
      <c r="V386" s="47">
        <f>SUM(V387:V500)</f>
        <v>0</v>
      </c>
      <c r="W386" s="47">
        <f>SUM(W387:W500)</f>
        <v>0</v>
      </c>
      <c r="X386" s="47">
        <f>SUM(X387:X500)</f>
        <v>0</v>
      </c>
      <c r="Y386" s="47">
        <f>SUM(Y387:Y500)</f>
        <v>0</v>
      </c>
      <c r="Z386" s="47">
        <f>SUM(Z387:Z500)</f>
        <v>0</v>
      </c>
      <c r="AA386" s="47">
        <f>SUM(AA387:AA500)</f>
        <v>0</v>
      </c>
      <c r="AB386" s="47">
        <f>SUM(AB387:AB500)</f>
        <v>0</v>
      </c>
      <c r="AC386" s="47">
        <f>SUM(AC387:AC500)</f>
        <v>2902638.0400000014</v>
      </c>
      <c r="AD386" s="47">
        <f>SUM(AD387:AD500)</f>
        <v>6509900.25</v>
      </c>
      <c r="AE386" s="47">
        <f>SUM(AE387:AE500)</f>
        <v>0</v>
      </c>
      <c r="AF386" s="121" t="s">
        <v>817</v>
      </c>
      <c r="AG386" s="121" t="s">
        <v>817</v>
      </c>
      <c r="AH386" s="122" t="s">
        <v>817</v>
      </c>
      <c r="AT386" s="30">
        <f>VLOOKUP(C386,AW:AX,2,FALSE)</f>
        <v>0</v>
      </c>
    </row>
    <row r="387" spans="1:46" ht="61.5" x14ac:dyDescent="0.85">
      <c r="A387" s="30">
        <v>1</v>
      </c>
      <c r="B387" s="108">
        <f>SUBTOTAL(103,$A$387:A387)</f>
        <v>1</v>
      </c>
      <c r="C387" s="34" t="s">
        <v>559</v>
      </c>
      <c r="D387" s="47">
        <f t="shared" ref="D387:D450" si="100">E387+F387+G387+H387+I387+J387+L387+N387+P387+R387+T387+U387+V387+W387+X387+Y387+Z387+AA387+AB387+AC387+AD387+AE387</f>
        <v>4525631.57</v>
      </c>
      <c r="E387" s="47">
        <v>0</v>
      </c>
      <c r="F387" s="47">
        <v>0</v>
      </c>
      <c r="G387" s="47">
        <v>0</v>
      </c>
      <c r="H387" s="47">
        <v>0</v>
      </c>
      <c r="I387" s="47">
        <v>0</v>
      </c>
      <c r="J387" s="47">
        <v>0</v>
      </c>
      <c r="K387" s="49">
        <v>0</v>
      </c>
      <c r="L387" s="47">
        <v>0</v>
      </c>
      <c r="M387" s="47">
        <v>940</v>
      </c>
      <c r="N387" s="47">
        <v>4458750.32</v>
      </c>
      <c r="O387" s="47">
        <v>0</v>
      </c>
      <c r="P387" s="47">
        <v>0</v>
      </c>
      <c r="Q387" s="47">
        <v>0</v>
      </c>
      <c r="R387" s="47">
        <v>0</v>
      </c>
      <c r="S387" s="47">
        <v>0</v>
      </c>
      <c r="T387" s="47">
        <v>0</v>
      </c>
      <c r="U387" s="47">
        <v>0</v>
      </c>
      <c r="V387" s="47">
        <v>0</v>
      </c>
      <c r="W387" s="47">
        <v>0</v>
      </c>
      <c r="X387" s="47">
        <v>0</v>
      </c>
      <c r="Y387" s="47">
        <v>0</v>
      </c>
      <c r="Z387" s="47">
        <v>0</v>
      </c>
      <c r="AA387" s="47">
        <v>0</v>
      </c>
      <c r="AB387" s="47">
        <v>0</v>
      </c>
      <c r="AC387" s="47">
        <v>66881.25</v>
      </c>
      <c r="AD387" s="47">
        <v>0</v>
      </c>
      <c r="AE387" s="47">
        <v>0</v>
      </c>
      <c r="AF387" s="50" t="s">
        <v>278</v>
      </c>
      <c r="AG387" s="50">
        <v>2021</v>
      </c>
      <c r="AH387" s="51">
        <v>2021</v>
      </c>
      <c r="AT387" s="30" t="e">
        <f>VLOOKUP(C387,AW:AX,2,FALSE)</f>
        <v>#N/A</v>
      </c>
    </row>
    <row r="388" spans="1:46" ht="61.5" x14ac:dyDescent="0.85">
      <c r="A388" s="30">
        <v>1</v>
      </c>
      <c r="B388" s="108">
        <f>SUBTOTAL(103,$A$387:A388)</f>
        <v>2</v>
      </c>
      <c r="C388" s="34" t="s">
        <v>560</v>
      </c>
      <c r="D388" s="47">
        <f t="shared" si="100"/>
        <v>4449323.9899999993</v>
      </c>
      <c r="E388" s="47">
        <v>0</v>
      </c>
      <c r="F388" s="47">
        <v>0</v>
      </c>
      <c r="G388" s="47">
        <v>0</v>
      </c>
      <c r="H388" s="47">
        <v>0</v>
      </c>
      <c r="I388" s="47">
        <v>0</v>
      </c>
      <c r="J388" s="47">
        <v>0</v>
      </c>
      <c r="K388" s="49">
        <v>0</v>
      </c>
      <c r="L388" s="47">
        <v>0</v>
      </c>
      <c r="M388" s="47">
        <v>960</v>
      </c>
      <c r="N388" s="47">
        <v>4383570.43</v>
      </c>
      <c r="O388" s="47">
        <v>0</v>
      </c>
      <c r="P388" s="47">
        <v>0</v>
      </c>
      <c r="Q388" s="47">
        <v>0</v>
      </c>
      <c r="R388" s="47">
        <v>0</v>
      </c>
      <c r="S388" s="47">
        <v>0</v>
      </c>
      <c r="T388" s="47">
        <v>0</v>
      </c>
      <c r="U388" s="47">
        <v>0</v>
      </c>
      <c r="V388" s="47">
        <v>0</v>
      </c>
      <c r="W388" s="47">
        <v>0</v>
      </c>
      <c r="X388" s="47">
        <v>0</v>
      </c>
      <c r="Y388" s="47">
        <v>0</v>
      </c>
      <c r="Z388" s="47">
        <v>0</v>
      </c>
      <c r="AA388" s="47">
        <v>0</v>
      </c>
      <c r="AB388" s="47">
        <v>0</v>
      </c>
      <c r="AC388" s="47">
        <v>65753.56</v>
      </c>
      <c r="AD388" s="47">
        <v>0</v>
      </c>
      <c r="AE388" s="47">
        <v>0</v>
      </c>
      <c r="AF388" s="50" t="s">
        <v>278</v>
      </c>
      <c r="AG388" s="50">
        <v>2021</v>
      </c>
      <c r="AH388" s="51">
        <v>2021</v>
      </c>
      <c r="AT388" s="30" t="e">
        <f>VLOOKUP(C388,AW:AX,2,FALSE)</f>
        <v>#N/A</v>
      </c>
    </row>
    <row r="389" spans="1:46" ht="61.5" x14ac:dyDescent="0.85">
      <c r="A389" s="30">
        <v>1</v>
      </c>
      <c r="B389" s="108">
        <f>SUBTOTAL(103,$A$387:A389)</f>
        <v>3</v>
      </c>
      <c r="C389" s="34" t="s">
        <v>561</v>
      </c>
      <c r="D389" s="47">
        <f t="shared" si="100"/>
        <v>4449323.9899999993</v>
      </c>
      <c r="E389" s="47">
        <v>0</v>
      </c>
      <c r="F389" s="47">
        <v>0</v>
      </c>
      <c r="G389" s="47">
        <v>0</v>
      </c>
      <c r="H389" s="47">
        <v>0</v>
      </c>
      <c r="I389" s="47">
        <v>0</v>
      </c>
      <c r="J389" s="47">
        <v>0</v>
      </c>
      <c r="K389" s="49">
        <v>0</v>
      </c>
      <c r="L389" s="47">
        <v>0</v>
      </c>
      <c r="M389" s="47">
        <v>960</v>
      </c>
      <c r="N389" s="47">
        <v>4383570.43</v>
      </c>
      <c r="O389" s="47">
        <v>0</v>
      </c>
      <c r="P389" s="47">
        <v>0</v>
      </c>
      <c r="Q389" s="47">
        <v>0</v>
      </c>
      <c r="R389" s="47">
        <v>0</v>
      </c>
      <c r="S389" s="47">
        <v>0</v>
      </c>
      <c r="T389" s="47">
        <v>0</v>
      </c>
      <c r="U389" s="47">
        <v>0</v>
      </c>
      <c r="V389" s="47">
        <v>0</v>
      </c>
      <c r="W389" s="47">
        <v>0</v>
      </c>
      <c r="X389" s="47">
        <v>0</v>
      </c>
      <c r="Y389" s="47">
        <v>0</v>
      </c>
      <c r="Z389" s="47">
        <v>0</v>
      </c>
      <c r="AA389" s="47">
        <v>0</v>
      </c>
      <c r="AB389" s="47">
        <v>0</v>
      </c>
      <c r="AC389" s="47">
        <v>65753.56</v>
      </c>
      <c r="AD389" s="47">
        <v>0</v>
      </c>
      <c r="AE389" s="47">
        <v>0</v>
      </c>
      <c r="AF389" s="50" t="s">
        <v>278</v>
      </c>
      <c r="AG389" s="50">
        <v>2021</v>
      </c>
      <c r="AH389" s="51">
        <v>2021</v>
      </c>
      <c r="AT389" s="30" t="e">
        <f>VLOOKUP(C389,AW:AX,2,FALSE)</f>
        <v>#N/A</v>
      </c>
    </row>
    <row r="390" spans="1:46" ht="61.5" x14ac:dyDescent="0.85">
      <c r="A390" s="30">
        <v>1</v>
      </c>
      <c r="B390" s="108">
        <f>SUBTOTAL(103,$A$387:A390)</f>
        <v>4</v>
      </c>
      <c r="C390" s="34" t="s">
        <v>562</v>
      </c>
      <c r="D390" s="47">
        <f t="shared" si="100"/>
        <v>3163607.5799999996</v>
      </c>
      <c r="E390" s="47">
        <v>0</v>
      </c>
      <c r="F390" s="47">
        <v>0</v>
      </c>
      <c r="G390" s="47">
        <v>0</v>
      </c>
      <c r="H390" s="47">
        <v>0</v>
      </c>
      <c r="I390" s="47">
        <v>0</v>
      </c>
      <c r="J390" s="47">
        <v>0</v>
      </c>
      <c r="K390" s="49">
        <v>0</v>
      </c>
      <c r="L390" s="47">
        <v>0</v>
      </c>
      <c r="M390" s="47">
        <v>657.1</v>
      </c>
      <c r="N390" s="47">
        <v>3116854.76</v>
      </c>
      <c r="O390" s="47">
        <v>0</v>
      </c>
      <c r="P390" s="47">
        <v>0</v>
      </c>
      <c r="Q390" s="47">
        <v>0</v>
      </c>
      <c r="R390" s="47">
        <v>0</v>
      </c>
      <c r="S390" s="47">
        <v>0</v>
      </c>
      <c r="T390" s="47">
        <v>0</v>
      </c>
      <c r="U390" s="47">
        <v>0</v>
      </c>
      <c r="V390" s="47">
        <v>0</v>
      </c>
      <c r="W390" s="47">
        <v>0</v>
      </c>
      <c r="X390" s="47">
        <v>0</v>
      </c>
      <c r="Y390" s="47">
        <v>0</v>
      </c>
      <c r="Z390" s="47">
        <v>0</v>
      </c>
      <c r="AA390" s="47">
        <v>0</v>
      </c>
      <c r="AB390" s="47">
        <v>0</v>
      </c>
      <c r="AC390" s="47">
        <v>46752.82</v>
      </c>
      <c r="AD390" s="47">
        <v>0</v>
      </c>
      <c r="AE390" s="47">
        <v>0</v>
      </c>
      <c r="AF390" s="50" t="s">
        <v>278</v>
      </c>
      <c r="AG390" s="50">
        <v>2021</v>
      </c>
      <c r="AH390" s="51">
        <v>2021</v>
      </c>
      <c r="AT390" s="30" t="e">
        <f>VLOOKUP(C390,AW:AX,2,FALSE)</f>
        <v>#N/A</v>
      </c>
    </row>
    <row r="391" spans="1:46" ht="61.5" x14ac:dyDescent="0.85">
      <c r="A391" s="30">
        <v>1</v>
      </c>
      <c r="B391" s="108">
        <f>SUBTOTAL(103,$A$387:A391)</f>
        <v>5</v>
      </c>
      <c r="C391" s="34" t="s">
        <v>563</v>
      </c>
      <c r="D391" s="47">
        <f t="shared" si="100"/>
        <v>2079444.66</v>
      </c>
      <c r="E391" s="47">
        <v>0</v>
      </c>
      <c r="F391" s="47">
        <v>0</v>
      </c>
      <c r="G391" s="47">
        <v>0</v>
      </c>
      <c r="H391" s="47">
        <v>0</v>
      </c>
      <c r="I391" s="47">
        <v>0</v>
      </c>
      <c r="J391" s="47">
        <v>0</v>
      </c>
      <c r="K391" s="49">
        <v>1</v>
      </c>
      <c r="L391" s="47">
        <v>2079444.66</v>
      </c>
      <c r="M391" s="47">
        <v>0</v>
      </c>
      <c r="N391" s="47">
        <v>0</v>
      </c>
      <c r="O391" s="47">
        <v>0</v>
      </c>
      <c r="P391" s="47">
        <v>0</v>
      </c>
      <c r="Q391" s="47">
        <v>0</v>
      </c>
      <c r="R391" s="47">
        <v>0</v>
      </c>
      <c r="S391" s="47">
        <v>0</v>
      </c>
      <c r="T391" s="47">
        <v>0</v>
      </c>
      <c r="U391" s="47">
        <v>0</v>
      </c>
      <c r="V391" s="47">
        <v>0</v>
      </c>
      <c r="W391" s="47">
        <v>0</v>
      </c>
      <c r="X391" s="47">
        <v>0</v>
      </c>
      <c r="Y391" s="47">
        <v>0</v>
      </c>
      <c r="Z391" s="47">
        <v>0</v>
      </c>
      <c r="AA391" s="47">
        <v>0</v>
      </c>
      <c r="AB391" s="47">
        <v>0</v>
      </c>
      <c r="AC391" s="47">
        <v>0</v>
      </c>
      <c r="AD391" s="47">
        <v>0</v>
      </c>
      <c r="AE391" s="47">
        <v>0</v>
      </c>
      <c r="AF391" s="50" t="s">
        <v>278</v>
      </c>
      <c r="AG391" s="50">
        <v>2021</v>
      </c>
      <c r="AH391" s="51" t="s">
        <v>278</v>
      </c>
      <c r="AT391" s="30" t="e">
        <f>VLOOKUP(C391,AW:AX,2,FALSE)</f>
        <v>#N/A</v>
      </c>
    </row>
    <row r="392" spans="1:46" ht="61.5" x14ac:dyDescent="0.85">
      <c r="A392" s="30">
        <v>1</v>
      </c>
      <c r="B392" s="108">
        <f>SUBTOTAL(103,$A$387:A392)</f>
        <v>6</v>
      </c>
      <c r="C392" s="34" t="s">
        <v>564</v>
      </c>
      <c r="D392" s="47">
        <f t="shared" si="100"/>
        <v>2079444.66</v>
      </c>
      <c r="E392" s="47">
        <v>0</v>
      </c>
      <c r="F392" s="47">
        <v>0</v>
      </c>
      <c r="G392" s="47">
        <v>0</v>
      </c>
      <c r="H392" s="47">
        <v>0</v>
      </c>
      <c r="I392" s="47">
        <v>0</v>
      </c>
      <c r="J392" s="47">
        <v>0</v>
      </c>
      <c r="K392" s="49">
        <v>1</v>
      </c>
      <c r="L392" s="47">
        <v>2079444.66</v>
      </c>
      <c r="M392" s="47">
        <v>0</v>
      </c>
      <c r="N392" s="47">
        <v>0</v>
      </c>
      <c r="O392" s="47">
        <v>0</v>
      </c>
      <c r="P392" s="47">
        <v>0</v>
      </c>
      <c r="Q392" s="47">
        <v>0</v>
      </c>
      <c r="R392" s="47">
        <v>0</v>
      </c>
      <c r="S392" s="47">
        <v>0</v>
      </c>
      <c r="T392" s="47">
        <v>0</v>
      </c>
      <c r="U392" s="47">
        <v>0</v>
      </c>
      <c r="V392" s="47">
        <v>0</v>
      </c>
      <c r="W392" s="47">
        <v>0</v>
      </c>
      <c r="X392" s="47">
        <v>0</v>
      </c>
      <c r="Y392" s="47">
        <v>0</v>
      </c>
      <c r="Z392" s="47">
        <v>0</v>
      </c>
      <c r="AA392" s="47">
        <v>0</v>
      </c>
      <c r="AB392" s="47">
        <v>0</v>
      </c>
      <c r="AC392" s="47">
        <v>0</v>
      </c>
      <c r="AD392" s="47">
        <v>0</v>
      </c>
      <c r="AE392" s="47">
        <v>0</v>
      </c>
      <c r="AF392" s="50" t="s">
        <v>278</v>
      </c>
      <c r="AG392" s="50">
        <v>2021</v>
      </c>
      <c r="AH392" s="51" t="s">
        <v>278</v>
      </c>
      <c r="AT392" s="30" t="e">
        <f>VLOOKUP(C392,AW:AX,2,FALSE)</f>
        <v>#N/A</v>
      </c>
    </row>
    <row r="393" spans="1:46" ht="61.5" x14ac:dyDescent="0.85">
      <c r="A393" s="30">
        <v>1</v>
      </c>
      <c r="B393" s="108">
        <f>SUBTOTAL(103,$A$387:A393)</f>
        <v>7</v>
      </c>
      <c r="C393" s="34" t="s">
        <v>565</v>
      </c>
      <c r="D393" s="47">
        <f t="shared" si="100"/>
        <v>4542018.24</v>
      </c>
      <c r="E393" s="47">
        <v>0</v>
      </c>
      <c r="F393" s="47">
        <v>0</v>
      </c>
      <c r="G393" s="47">
        <v>0</v>
      </c>
      <c r="H393" s="47">
        <v>0</v>
      </c>
      <c r="I393" s="47">
        <v>0</v>
      </c>
      <c r="J393" s="47">
        <v>0</v>
      </c>
      <c r="K393" s="49">
        <v>0</v>
      </c>
      <c r="L393" s="47">
        <v>0</v>
      </c>
      <c r="M393" s="47">
        <v>980</v>
      </c>
      <c r="N393" s="47">
        <v>4474894.82</v>
      </c>
      <c r="O393" s="47">
        <v>0</v>
      </c>
      <c r="P393" s="47">
        <v>0</v>
      </c>
      <c r="Q393" s="47">
        <v>0</v>
      </c>
      <c r="R393" s="47">
        <v>0</v>
      </c>
      <c r="S393" s="47">
        <v>0</v>
      </c>
      <c r="T393" s="47">
        <v>0</v>
      </c>
      <c r="U393" s="47">
        <v>0</v>
      </c>
      <c r="V393" s="47">
        <v>0</v>
      </c>
      <c r="W393" s="47">
        <v>0</v>
      </c>
      <c r="X393" s="47">
        <v>0</v>
      </c>
      <c r="Y393" s="47">
        <v>0</v>
      </c>
      <c r="Z393" s="47">
        <v>0</v>
      </c>
      <c r="AA393" s="47">
        <v>0</v>
      </c>
      <c r="AB393" s="47">
        <v>0</v>
      </c>
      <c r="AC393" s="47">
        <v>67123.42</v>
      </c>
      <c r="AD393" s="47">
        <v>0</v>
      </c>
      <c r="AE393" s="47">
        <v>0</v>
      </c>
      <c r="AF393" s="50" t="s">
        <v>278</v>
      </c>
      <c r="AG393" s="50">
        <v>2021</v>
      </c>
      <c r="AH393" s="51">
        <v>2021</v>
      </c>
      <c r="AT393" s="30" t="e">
        <f>VLOOKUP(C393,AW:AX,2,FALSE)</f>
        <v>#N/A</v>
      </c>
    </row>
    <row r="394" spans="1:46" ht="61.5" x14ac:dyDescent="0.85">
      <c r="A394" s="30">
        <v>1</v>
      </c>
      <c r="B394" s="108">
        <f>SUBTOTAL(103,$A$387:A394)</f>
        <v>8</v>
      </c>
      <c r="C394" s="34" t="s">
        <v>566</v>
      </c>
      <c r="D394" s="47">
        <f t="shared" si="100"/>
        <v>3418296.02</v>
      </c>
      <c r="E394" s="47">
        <v>0</v>
      </c>
      <c r="F394" s="47">
        <v>0</v>
      </c>
      <c r="G394" s="47">
        <v>0</v>
      </c>
      <c r="H394" s="47">
        <v>0</v>
      </c>
      <c r="I394" s="47">
        <v>0</v>
      </c>
      <c r="J394" s="47">
        <v>0</v>
      </c>
      <c r="K394" s="49">
        <v>0</v>
      </c>
      <c r="L394" s="47">
        <v>0</v>
      </c>
      <c r="M394" s="47">
        <v>710</v>
      </c>
      <c r="N394" s="47">
        <v>3367779.33</v>
      </c>
      <c r="O394" s="47">
        <v>0</v>
      </c>
      <c r="P394" s="47">
        <v>0</v>
      </c>
      <c r="Q394" s="47">
        <v>0</v>
      </c>
      <c r="R394" s="47">
        <v>0</v>
      </c>
      <c r="S394" s="47">
        <v>0</v>
      </c>
      <c r="T394" s="47">
        <v>0</v>
      </c>
      <c r="U394" s="47">
        <v>0</v>
      </c>
      <c r="V394" s="47">
        <v>0</v>
      </c>
      <c r="W394" s="47">
        <v>0</v>
      </c>
      <c r="X394" s="47">
        <v>0</v>
      </c>
      <c r="Y394" s="47">
        <v>0</v>
      </c>
      <c r="Z394" s="47">
        <v>0</v>
      </c>
      <c r="AA394" s="47">
        <v>0</v>
      </c>
      <c r="AB394" s="47">
        <v>0</v>
      </c>
      <c r="AC394" s="47">
        <v>50516.69</v>
      </c>
      <c r="AD394" s="47">
        <v>0</v>
      </c>
      <c r="AE394" s="47">
        <v>0</v>
      </c>
      <c r="AF394" s="50" t="s">
        <v>278</v>
      </c>
      <c r="AG394" s="50">
        <v>2021</v>
      </c>
      <c r="AH394" s="51">
        <v>2021</v>
      </c>
      <c r="AT394" s="30" t="e">
        <f>VLOOKUP(C394,AW:AX,2,FALSE)</f>
        <v>#N/A</v>
      </c>
    </row>
    <row r="395" spans="1:46" ht="61.5" x14ac:dyDescent="0.85">
      <c r="A395" s="30">
        <v>1</v>
      </c>
      <c r="B395" s="108">
        <f>SUBTOTAL(103,$A$387:A395)</f>
        <v>9</v>
      </c>
      <c r="C395" s="34" t="s">
        <v>567</v>
      </c>
      <c r="D395" s="47">
        <f t="shared" si="100"/>
        <v>2470383.31</v>
      </c>
      <c r="E395" s="47">
        <v>0</v>
      </c>
      <c r="F395" s="47">
        <v>0</v>
      </c>
      <c r="G395" s="47">
        <v>0</v>
      </c>
      <c r="H395" s="47">
        <v>0</v>
      </c>
      <c r="I395" s="47">
        <v>0</v>
      </c>
      <c r="J395" s="47">
        <v>0</v>
      </c>
      <c r="K395" s="49">
        <v>0</v>
      </c>
      <c r="L395" s="47">
        <v>0</v>
      </c>
      <c r="M395" s="47">
        <v>520</v>
      </c>
      <c r="N395" s="47">
        <v>2433875.1800000002</v>
      </c>
      <c r="O395" s="47">
        <v>0</v>
      </c>
      <c r="P395" s="47">
        <v>0</v>
      </c>
      <c r="Q395" s="47">
        <v>0</v>
      </c>
      <c r="R395" s="47">
        <v>0</v>
      </c>
      <c r="S395" s="47">
        <v>0</v>
      </c>
      <c r="T395" s="47">
        <v>0</v>
      </c>
      <c r="U395" s="47">
        <v>0</v>
      </c>
      <c r="V395" s="47">
        <v>0</v>
      </c>
      <c r="W395" s="47">
        <v>0</v>
      </c>
      <c r="X395" s="47">
        <v>0</v>
      </c>
      <c r="Y395" s="47">
        <v>0</v>
      </c>
      <c r="Z395" s="47">
        <v>0</v>
      </c>
      <c r="AA395" s="47">
        <v>0</v>
      </c>
      <c r="AB395" s="47">
        <v>0</v>
      </c>
      <c r="AC395" s="47">
        <v>36508.129999999997</v>
      </c>
      <c r="AD395" s="47">
        <v>0</v>
      </c>
      <c r="AE395" s="47">
        <v>0</v>
      </c>
      <c r="AF395" s="50" t="s">
        <v>278</v>
      </c>
      <c r="AG395" s="50">
        <v>2021</v>
      </c>
      <c r="AH395" s="51">
        <v>2021</v>
      </c>
      <c r="AT395" s="30" t="e">
        <f>VLOOKUP(C395,AW:AX,2,FALSE)</f>
        <v>#N/A</v>
      </c>
    </row>
    <row r="396" spans="1:46" ht="61.5" x14ac:dyDescent="0.85">
      <c r="A396" s="30">
        <v>1</v>
      </c>
      <c r="B396" s="108">
        <f>SUBTOTAL(103,$A$387:A396)</f>
        <v>10</v>
      </c>
      <c r="C396" s="34" t="s">
        <v>568</v>
      </c>
      <c r="D396" s="47">
        <f t="shared" si="100"/>
        <v>4454037.87</v>
      </c>
      <c r="E396" s="47">
        <v>0</v>
      </c>
      <c r="F396" s="47">
        <v>0</v>
      </c>
      <c r="G396" s="47">
        <v>0</v>
      </c>
      <c r="H396" s="47">
        <v>0</v>
      </c>
      <c r="I396" s="47">
        <v>0</v>
      </c>
      <c r="J396" s="47">
        <v>0</v>
      </c>
      <c r="K396" s="49">
        <v>0</v>
      </c>
      <c r="L396" s="47">
        <v>0</v>
      </c>
      <c r="M396" s="47">
        <v>925.13</v>
      </c>
      <c r="N396" s="47">
        <v>4388214.6500000004</v>
      </c>
      <c r="O396" s="47">
        <v>0</v>
      </c>
      <c r="P396" s="47">
        <v>0</v>
      </c>
      <c r="Q396" s="47">
        <v>0</v>
      </c>
      <c r="R396" s="47">
        <v>0</v>
      </c>
      <c r="S396" s="47">
        <v>0</v>
      </c>
      <c r="T396" s="47">
        <v>0</v>
      </c>
      <c r="U396" s="47">
        <v>0</v>
      </c>
      <c r="V396" s="47">
        <v>0</v>
      </c>
      <c r="W396" s="47">
        <v>0</v>
      </c>
      <c r="X396" s="47">
        <v>0</v>
      </c>
      <c r="Y396" s="47">
        <v>0</v>
      </c>
      <c r="Z396" s="47">
        <v>0</v>
      </c>
      <c r="AA396" s="47">
        <v>0</v>
      </c>
      <c r="AB396" s="47">
        <v>0</v>
      </c>
      <c r="AC396" s="47">
        <v>65823.22</v>
      </c>
      <c r="AD396" s="47">
        <v>0</v>
      </c>
      <c r="AE396" s="47">
        <v>0</v>
      </c>
      <c r="AF396" s="50" t="s">
        <v>278</v>
      </c>
      <c r="AG396" s="50">
        <v>2021</v>
      </c>
      <c r="AH396" s="51">
        <v>2021</v>
      </c>
      <c r="AT396" s="30" t="e">
        <f>VLOOKUP(C396,AW:AX,2,FALSE)</f>
        <v>#N/A</v>
      </c>
    </row>
    <row r="397" spans="1:46" ht="61.5" x14ac:dyDescent="0.85">
      <c r="A397" s="30">
        <v>1</v>
      </c>
      <c r="B397" s="108">
        <f>SUBTOTAL(103,$A$387:A397)</f>
        <v>11</v>
      </c>
      <c r="C397" s="34" t="s">
        <v>569</v>
      </c>
      <c r="D397" s="47">
        <f t="shared" si="100"/>
        <v>3659019.5700000003</v>
      </c>
      <c r="E397" s="47">
        <v>0</v>
      </c>
      <c r="F397" s="47">
        <v>0</v>
      </c>
      <c r="G397" s="47">
        <v>0</v>
      </c>
      <c r="H397" s="47">
        <v>0</v>
      </c>
      <c r="I397" s="47">
        <v>0</v>
      </c>
      <c r="J397" s="47">
        <v>0</v>
      </c>
      <c r="K397" s="49">
        <v>0</v>
      </c>
      <c r="L397" s="47">
        <v>0</v>
      </c>
      <c r="M397" s="47">
        <v>760</v>
      </c>
      <c r="N397" s="47">
        <v>3604945.39</v>
      </c>
      <c r="O397" s="47">
        <v>0</v>
      </c>
      <c r="P397" s="47">
        <v>0</v>
      </c>
      <c r="Q397" s="47">
        <v>0</v>
      </c>
      <c r="R397" s="47">
        <v>0</v>
      </c>
      <c r="S397" s="47">
        <v>0</v>
      </c>
      <c r="T397" s="47">
        <v>0</v>
      </c>
      <c r="U397" s="47">
        <v>0</v>
      </c>
      <c r="V397" s="47">
        <v>0</v>
      </c>
      <c r="W397" s="47">
        <v>0</v>
      </c>
      <c r="X397" s="47">
        <v>0</v>
      </c>
      <c r="Y397" s="47">
        <v>0</v>
      </c>
      <c r="Z397" s="47">
        <v>0</v>
      </c>
      <c r="AA397" s="47">
        <v>0</v>
      </c>
      <c r="AB397" s="47">
        <v>0</v>
      </c>
      <c r="AC397" s="47">
        <v>54074.18</v>
      </c>
      <c r="AD397" s="47">
        <v>0</v>
      </c>
      <c r="AE397" s="47">
        <v>0</v>
      </c>
      <c r="AF397" s="50" t="s">
        <v>278</v>
      </c>
      <c r="AG397" s="50">
        <v>2021</v>
      </c>
      <c r="AH397" s="51">
        <v>2021</v>
      </c>
      <c r="AT397" s="30" t="e">
        <f>VLOOKUP(C397,AW:AX,2,FALSE)</f>
        <v>#N/A</v>
      </c>
    </row>
    <row r="398" spans="1:46" ht="61.5" x14ac:dyDescent="0.85">
      <c r="A398" s="30">
        <v>1</v>
      </c>
      <c r="B398" s="108">
        <f>SUBTOTAL(103,$A$387:A398)</f>
        <v>12</v>
      </c>
      <c r="C398" s="34" t="s">
        <v>570</v>
      </c>
      <c r="D398" s="47">
        <f t="shared" si="100"/>
        <v>2489386.2599999998</v>
      </c>
      <c r="E398" s="47">
        <v>0</v>
      </c>
      <c r="F398" s="47">
        <v>0</v>
      </c>
      <c r="G398" s="47">
        <v>0</v>
      </c>
      <c r="H398" s="47">
        <v>0</v>
      </c>
      <c r="I398" s="47">
        <v>0</v>
      </c>
      <c r="J398" s="47">
        <v>0</v>
      </c>
      <c r="K398" s="49">
        <v>0</v>
      </c>
      <c r="L398" s="47">
        <v>0</v>
      </c>
      <c r="M398" s="47">
        <v>524</v>
      </c>
      <c r="N398" s="47">
        <v>2452597.2999999998</v>
      </c>
      <c r="O398" s="47">
        <v>0</v>
      </c>
      <c r="P398" s="47">
        <v>0</v>
      </c>
      <c r="Q398" s="47">
        <v>0</v>
      </c>
      <c r="R398" s="47">
        <v>0</v>
      </c>
      <c r="S398" s="47">
        <v>0</v>
      </c>
      <c r="T398" s="47">
        <v>0</v>
      </c>
      <c r="U398" s="47">
        <v>0</v>
      </c>
      <c r="V398" s="47">
        <v>0</v>
      </c>
      <c r="W398" s="47">
        <v>0</v>
      </c>
      <c r="X398" s="47">
        <v>0</v>
      </c>
      <c r="Y398" s="47">
        <v>0</v>
      </c>
      <c r="Z398" s="47">
        <v>0</v>
      </c>
      <c r="AA398" s="47">
        <v>0</v>
      </c>
      <c r="AB398" s="47">
        <v>0</v>
      </c>
      <c r="AC398" s="47">
        <v>36788.959999999999</v>
      </c>
      <c r="AD398" s="47">
        <v>0</v>
      </c>
      <c r="AE398" s="47">
        <v>0</v>
      </c>
      <c r="AF398" s="50" t="s">
        <v>278</v>
      </c>
      <c r="AG398" s="50">
        <v>2021</v>
      </c>
      <c r="AH398" s="51">
        <v>2021</v>
      </c>
      <c r="AT398" s="30" t="e">
        <f>VLOOKUP(C398,AW:AX,2,FALSE)</f>
        <v>#N/A</v>
      </c>
    </row>
    <row r="399" spans="1:46" ht="61.5" x14ac:dyDescent="0.85">
      <c r="A399" s="30">
        <v>1</v>
      </c>
      <c r="B399" s="108">
        <f>SUBTOTAL(103,$A$387:A399)</f>
        <v>13</v>
      </c>
      <c r="C399" s="34" t="s">
        <v>571</v>
      </c>
      <c r="D399" s="47">
        <f t="shared" si="100"/>
        <v>4992635.92</v>
      </c>
      <c r="E399" s="47">
        <v>0</v>
      </c>
      <c r="F399" s="47">
        <v>0</v>
      </c>
      <c r="G399" s="47">
        <v>0</v>
      </c>
      <c r="H399" s="47">
        <v>0</v>
      </c>
      <c r="I399" s="47">
        <v>0</v>
      </c>
      <c r="J399" s="47">
        <v>0</v>
      </c>
      <c r="K399" s="49">
        <v>0</v>
      </c>
      <c r="L399" s="47">
        <v>0</v>
      </c>
      <c r="M399" s="47">
        <v>1037</v>
      </c>
      <c r="N399" s="47">
        <v>4918853.12</v>
      </c>
      <c r="O399" s="47">
        <v>0</v>
      </c>
      <c r="P399" s="47">
        <v>0</v>
      </c>
      <c r="Q399" s="47">
        <v>0</v>
      </c>
      <c r="R399" s="47">
        <v>0</v>
      </c>
      <c r="S399" s="47">
        <v>0</v>
      </c>
      <c r="T399" s="47">
        <v>0</v>
      </c>
      <c r="U399" s="47">
        <v>0</v>
      </c>
      <c r="V399" s="47">
        <v>0</v>
      </c>
      <c r="W399" s="47">
        <v>0</v>
      </c>
      <c r="X399" s="47">
        <v>0</v>
      </c>
      <c r="Y399" s="47">
        <v>0</v>
      </c>
      <c r="Z399" s="47">
        <v>0</v>
      </c>
      <c r="AA399" s="47">
        <v>0</v>
      </c>
      <c r="AB399" s="47">
        <v>0</v>
      </c>
      <c r="AC399" s="47">
        <v>73782.8</v>
      </c>
      <c r="AD399" s="47">
        <v>0</v>
      </c>
      <c r="AE399" s="47">
        <v>0</v>
      </c>
      <c r="AF399" s="50" t="s">
        <v>278</v>
      </c>
      <c r="AG399" s="50">
        <v>2021</v>
      </c>
      <c r="AH399" s="51">
        <v>2021</v>
      </c>
      <c r="AT399" s="30" t="e">
        <f>VLOOKUP(C399,AW:AX,2,FALSE)</f>
        <v>#N/A</v>
      </c>
    </row>
    <row r="400" spans="1:46" ht="61.5" x14ac:dyDescent="0.85">
      <c r="A400" s="30">
        <v>1</v>
      </c>
      <c r="B400" s="108">
        <f>SUBTOTAL(103,$A$387:A400)</f>
        <v>14</v>
      </c>
      <c r="C400" s="34" t="s">
        <v>572</v>
      </c>
      <c r="D400" s="47">
        <f t="shared" si="100"/>
        <v>3133802.02</v>
      </c>
      <c r="E400" s="47">
        <v>0</v>
      </c>
      <c r="F400" s="47">
        <v>0</v>
      </c>
      <c r="G400" s="47">
        <v>0</v>
      </c>
      <c r="H400" s="47">
        <v>0</v>
      </c>
      <c r="I400" s="47">
        <v>0</v>
      </c>
      <c r="J400" s="47">
        <v>0</v>
      </c>
      <c r="K400" s="49">
        <v>0</v>
      </c>
      <c r="L400" s="47">
        <v>0</v>
      </c>
      <c r="M400" s="47">
        <v>651</v>
      </c>
      <c r="N400" s="47">
        <v>3087489.67</v>
      </c>
      <c r="O400" s="47">
        <v>0</v>
      </c>
      <c r="P400" s="47">
        <v>0</v>
      </c>
      <c r="Q400" s="47">
        <v>0</v>
      </c>
      <c r="R400" s="47">
        <v>0</v>
      </c>
      <c r="S400" s="47">
        <v>0</v>
      </c>
      <c r="T400" s="47">
        <v>0</v>
      </c>
      <c r="U400" s="47">
        <v>0</v>
      </c>
      <c r="V400" s="47">
        <v>0</v>
      </c>
      <c r="W400" s="47">
        <v>0</v>
      </c>
      <c r="X400" s="47">
        <v>0</v>
      </c>
      <c r="Y400" s="47">
        <v>0</v>
      </c>
      <c r="Z400" s="47">
        <v>0</v>
      </c>
      <c r="AA400" s="47">
        <v>0</v>
      </c>
      <c r="AB400" s="47">
        <v>0</v>
      </c>
      <c r="AC400" s="47">
        <v>46312.35</v>
      </c>
      <c r="AD400" s="47">
        <v>0</v>
      </c>
      <c r="AE400" s="47">
        <v>0</v>
      </c>
      <c r="AF400" s="50" t="s">
        <v>278</v>
      </c>
      <c r="AG400" s="50">
        <v>2021</v>
      </c>
      <c r="AH400" s="51">
        <v>2021</v>
      </c>
      <c r="AT400" s="30" t="e">
        <f>VLOOKUP(C400,AW:AX,2,FALSE)</f>
        <v>#N/A</v>
      </c>
    </row>
    <row r="401" spans="1:46" ht="61.5" x14ac:dyDescent="0.85">
      <c r="A401" s="30">
        <v>1</v>
      </c>
      <c r="B401" s="108">
        <f>SUBTOTAL(103,$A$387:A401)</f>
        <v>15</v>
      </c>
      <c r="C401" s="34" t="s">
        <v>573</v>
      </c>
      <c r="D401" s="47">
        <f t="shared" si="100"/>
        <v>3129425.65</v>
      </c>
      <c r="E401" s="47">
        <v>0</v>
      </c>
      <c r="F401" s="47">
        <v>0</v>
      </c>
      <c r="G401" s="47">
        <v>0</v>
      </c>
      <c r="H401" s="47">
        <v>0</v>
      </c>
      <c r="I401" s="47">
        <v>0</v>
      </c>
      <c r="J401" s="47">
        <v>0</v>
      </c>
      <c r="K401" s="49">
        <v>0</v>
      </c>
      <c r="L401" s="47">
        <v>0</v>
      </c>
      <c r="M401" s="47">
        <v>650</v>
      </c>
      <c r="N401" s="47">
        <v>3083177.98</v>
      </c>
      <c r="O401" s="47">
        <v>0</v>
      </c>
      <c r="P401" s="47">
        <v>0</v>
      </c>
      <c r="Q401" s="47">
        <v>0</v>
      </c>
      <c r="R401" s="47">
        <v>0</v>
      </c>
      <c r="S401" s="47">
        <v>0</v>
      </c>
      <c r="T401" s="47">
        <v>0</v>
      </c>
      <c r="U401" s="47">
        <v>0</v>
      </c>
      <c r="V401" s="47">
        <v>0</v>
      </c>
      <c r="W401" s="47">
        <v>0</v>
      </c>
      <c r="X401" s="47">
        <v>0</v>
      </c>
      <c r="Y401" s="47">
        <v>0</v>
      </c>
      <c r="Z401" s="47">
        <v>0</v>
      </c>
      <c r="AA401" s="47">
        <v>0</v>
      </c>
      <c r="AB401" s="47">
        <v>0</v>
      </c>
      <c r="AC401" s="47">
        <v>46247.67</v>
      </c>
      <c r="AD401" s="47">
        <v>0</v>
      </c>
      <c r="AE401" s="47">
        <v>0</v>
      </c>
      <c r="AF401" s="50" t="s">
        <v>278</v>
      </c>
      <c r="AG401" s="50">
        <v>2021</v>
      </c>
      <c r="AH401" s="51">
        <v>2021</v>
      </c>
      <c r="AT401" s="30" t="e">
        <f>VLOOKUP(C401,AW:AX,2,FALSE)</f>
        <v>#N/A</v>
      </c>
    </row>
    <row r="402" spans="1:46" ht="61.5" x14ac:dyDescent="0.85">
      <c r="A402" s="30">
        <v>1</v>
      </c>
      <c r="B402" s="108">
        <f>SUBTOTAL(103,$A$387:A402)</f>
        <v>16</v>
      </c>
      <c r="C402" s="34" t="s">
        <v>574</v>
      </c>
      <c r="D402" s="47">
        <f t="shared" si="100"/>
        <v>5298710.13</v>
      </c>
      <c r="E402" s="47">
        <v>0</v>
      </c>
      <c r="F402" s="47">
        <v>0</v>
      </c>
      <c r="G402" s="47">
        <v>0</v>
      </c>
      <c r="H402" s="47">
        <v>0</v>
      </c>
      <c r="I402" s="47">
        <v>0</v>
      </c>
      <c r="J402" s="47">
        <v>0</v>
      </c>
      <c r="K402" s="49">
        <v>0</v>
      </c>
      <c r="L402" s="47">
        <v>0</v>
      </c>
      <c r="M402" s="47">
        <v>1068</v>
      </c>
      <c r="N402" s="47">
        <v>5220404.07</v>
      </c>
      <c r="O402" s="47">
        <v>0</v>
      </c>
      <c r="P402" s="47">
        <v>0</v>
      </c>
      <c r="Q402" s="47">
        <v>0</v>
      </c>
      <c r="R402" s="47">
        <v>0</v>
      </c>
      <c r="S402" s="47">
        <v>0</v>
      </c>
      <c r="T402" s="47">
        <v>0</v>
      </c>
      <c r="U402" s="47">
        <v>0</v>
      </c>
      <c r="V402" s="47">
        <v>0</v>
      </c>
      <c r="W402" s="47">
        <v>0</v>
      </c>
      <c r="X402" s="47">
        <v>0</v>
      </c>
      <c r="Y402" s="47">
        <v>0</v>
      </c>
      <c r="Z402" s="47">
        <v>0</v>
      </c>
      <c r="AA402" s="47">
        <v>0</v>
      </c>
      <c r="AB402" s="47">
        <v>0</v>
      </c>
      <c r="AC402" s="47">
        <v>78306.06</v>
      </c>
      <c r="AD402" s="47">
        <v>0</v>
      </c>
      <c r="AE402" s="47">
        <v>0</v>
      </c>
      <c r="AF402" s="50" t="s">
        <v>278</v>
      </c>
      <c r="AG402" s="50">
        <v>2021</v>
      </c>
      <c r="AH402" s="51">
        <v>2021</v>
      </c>
      <c r="AT402" s="30" t="e">
        <f>VLOOKUP(C402,AW:AX,2,FALSE)</f>
        <v>#N/A</v>
      </c>
    </row>
    <row r="403" spans="1:46" ht="61.5" x14ac:dyDescent="0.85">
      <c r="A403" s="30">
        <v>1</v>
      </c>
      <c r="B403" s="108">
        <f>SUBTOTAL(103,$A$387:A403)</f>
        <v>17</v>
      </c>
      <c r="C403" s="34" t="s">
        <v>575</v>
      </c>
      <c r="D403" s="47">
        <f t="shared" si="100"/>
        <v>5045091.9399999995</v>
      </c>
      <c r="E403" s="47">
        <v>0</v>
      </c>
      <c r="F403" s="47">
        <v>0</v>
      </c>
      <c r="G403" s="47">
        <v>0</v>
      </c>
      <c r="H403" s="47">
        <v>0</v>
      </c>
      <c r="I403" s="47">
        <v>0</v>
      </c>
      <c r="J403" s="47">
        <v>0</v>
      </c>
      <c r="K403" s="49">
        <v>0</v>
      </c>
      <c r="L403" s="47">
        <v>0</v>
      </c>
      <c r="M403" s="47">
        <v>1062</v>
      </c>
      <c r="N403" s="47">
        <v>4970533.93</v>
      </c>
      <c r="O403" s="47">
        <v>0</v>
      </c>
      <c r="P403" s="47">
        <v>0</v>
      </c>
      <c r="Q403" s="47">
        <v>0</v>
      </c>
      <c r="R403" s="47">
        <v>0</v>
      </c>
      <c r="S403" s="47">
        <v>0</v>
      </c>
      <c r="T403" s="47">
        <v>0</v>
      </c>
      <c r="U403" s="47">
        <v>0</v>
      </c>
      <c r="V403" s="47">
        <v>0</v>
      </c>
      <c r="W403" s="47">
        <v>0</v>
      </c>
      <c r="X403" s="47">
        <v>0</v>
      </c>
      <c r="Y403" s="47">
        <v>0</v>
      </c>
      <c r="Z403" s="47">
        <v>0</v>
      </c>
      <c r="AA403" s="47">
        <v>0</v>
      </c>
      <c r="AB403" s="47">
        <v>0</v>
      </c>
      <c r="AC403" s="47">
        <v>74558.009999999995</v>
      </c>
      <c r="AD403" s="47">
        <v>0</v>
      </c>
      <c r="AE403" s="47">
        <v>0</v>
      </c>
      <c r="AF403" s="50" t="s">
        <v>278</v>
      </c>
      <c r="AG403" s="50">
        <v>2021</v>
      </c>
      <c r="AH403" s="51">
        <v>2021</v>
      </c>
      <c r="AT403" s="30" t="e">
        <f>VLOOKUP(C403,AW:AX,2,FALSE)</f>
        <v>#N/A</v>
      </c>
    </row>
    <row r="404" spans="1:46" ht="61.5" x14ac:dyDescent="0.85">
      <c r="A404" s="30">
        <v>1</v>
      </c>
      <c r="B404" s="108">
        <f>SUBTOTAL(103,$A$387:A404)</f>
        <v>18</v>
      </c>
      <c r="C404" s="34" t="s">
        <v>576</v>
      </c>
      <c r="D404" s="47">
        <f t="shared" si="100"/>
        <v>4417275.3499999996</v>
      </c>
      <c r="E404" s="47">
        <v>0</v>
      </c>
      <c r="F404" s="47">
        <v>0</v>
      </c>
      <c r="G404" s="47">
        <v>0</v>
      </c>
      <c r="H404" s="47">
        <v>0</v>
      </c>
      <c r="I404" s="47">
        <v>0</v>
      </c>
      <c r="J404" s="47">
        <v>0</v>
      </c>
      <c r="K404" s="49">
        <v>0</v>
      </c>
      <c r="L404" s="47">
        <v>0</v>
      </c>
      <c r="M404" s="47">
        <v>980</v>
      </c>
      <c r="N404" s="47">
        <v>4351995.42</v>
      </c>
      <c r="O404" s="47">
        <v>0</v>
      </c>
      <c r="P404" s="47">
        <v>0</v>
      </c>
      <c r="Q404" s="47">
        <v>0</v>
      </c>
      <c r="R404" s="47">
        <v>0</v>
      </c>
      <c r="S404" s="47">
        <v>0</v>
      </c>
      <c r="T404" s="47">
        <v>0</v>
      </c>
      <c r="U404" s="47">
        <v>0</v>
      </c>
      <c r="V404" s="47">
        <v>0</v>
      </c>
      <c r="W404" s="47">
        <v>0</v>
      </c>
      <c r="X404" s="47">
        <v>0</v>
      </c>
      <c r="Y404" s="47">
        <v>0</v>
      </c>
      <c r="Z404" s="47">
        <v>0</v>
      </c>
      <c r="AA404" s="47">
        <v>0</v>
      </c>
      <c r="AB404" s="47">
        <v>0</v>
      </c>
      <c r="AC404" s="47">
        <v>65279.93</v>
      </c>
      <c r="AD404" s="47">
        <v>0</v>
      </c>
      <c r="AE404" s="47">
        <v>0</v>
      </c>
      <c r="AF404" s="50" t="s">
        <v>278</v>
      </c>
      <c r="AG404" s="50">
        <v>2021</v>
      </c>
      <c r="AH404" s="51">
        <v>2021</v>
      </c>
      <c r="AT404" s="30" t="e">
        <f>VLOOKUP(C404,AW:AX,2,FALSE)</f>
        <v>#N/A</v>
      </c>
    </row>
    <row r="405" spans="1:46" ht="61.5" x14ac:dyDescent="0.85">
      <c r="A405" s="30">
        <v>1</v>
      </c>
      <c r="B405" s="108">
        <f>SUBTOTAL(103,$A$387:A405)</f>
        <v>19</v>
      </c>
      <c r="C405" s="34" t="s">
        <v>864</v>
      </c>
      <c r="D405" s="47">
        <f t="shared" si="100"/>
        <v>2639901.5699999998</v>
      </c>
      <c r="E405" s="47">
        <v>0</v>
      </c>
      <c r="F405" s="47">
        <v>0</v>
      </c>
      <c r="G405" s="47">
        <v>0</v>
      </c>
      <c r="H405" s="47">
        <v>0</v>
      </c>
      <c r="I405" s="47">
        <v>0</v>
      </c>
      <c r="J405" s="47">
        <v>0</v>
      </c>
      <c r="K405" s="49">
        <v>0</v>
      </c>
      <c r="L405" s="47">
        <v>0</v>
      </c>
      <c r="M405" s="47">
        <v>635</v>
      </c>
      <c r="N405" s="47">
        <v>2600888.25</v>
      </c>
      <c r="O405" s="47">
        <v>0</v>
      </c>
      <c r="P405" s="47">
        <v>0</v>
      </c>
      <c r="Q405" s="47">
        <v>0</v>
      </c>
      <c r="R405" s="47">
        <v>0</v>
      </c>
      <c r="S405" s="47">
        <v>0</v>
      </c>
      <c r="T405" s="47">
        <v>0</v>
      </c>
      <c r="U405" s="47">
        <v>0</v>
      </c>
      <c r="V405" s="47">
        <v>0</v>
      </c>
      <c r="W405" s="47">
        <v>0</v>
      </c>
      <c r="X405" s="47">
        <v>0</v>
      </c>
      <c r="Y405" s="47">
        <v>0</v>
      </c>
      <c r="Z405" s="47">
        <v>0</v>
      </c>
      <c r="AA405" s="47">
        <v>0</v>
      </c>
      <c r="AB405" s="47">
        <v>0</v>
      </c>
      <c r="AC405" s="47">
        <v>39013.32</v>
      </c>
      <c r="AD405" s="47">
        <v>0</v>
      </c>
      <c r="AE405" s="47">
        <v>0</v>
      </c>
      <c r="AF405" s="50" t="s">
        <v>278</v>
      </c>
      <c r="AG405" s="50">
        <v>2021</v>
      </c>
      <c r="AH405" s="51">
        <v>2021</v>
      </c>
      <c r="AT405" s="30" t="e">
        <f>VLOOKUP(C405,AW:AX,2,FALSE)</f>
        <v>#N/A</v>
      </c>
    </row>
    <row r="406" spans="1:46" ht="61.5" x14ac:dyDescent="0.85">
      <c r="A406" s="30">
        <v>1</v>
      </c>
      <c r="B406" s="108">
        <f>SUBTOTAL(103,$A$387:A406)</f>
        <v>20</v>
      </c>
      <c r="C406" s="34" t="s">
        <v>577</v>
      </c>
      <c r="D406" s="47">
        <f t="shared" si="100"/>
        <v>4449323.9899999993</v>
      </c>
      <c r="E406" s="47">
        <v>0</v>
      </c>
      <c r="F406" s="47">
        <v>0</v>
      </c>
      <c r="G406" s="47">
        <v>0</v>
      </c>
      <c r="H406" s="47">
        <v>0</v>
      </c>
      <c r="I406" s="47">
        <v>0</v>
      </c>
      <c r="J406" s="47">
        <v>0</v>
      </c>
      <c r="K406" s="49">
        <v>0</v>
      </c>
      <c r="L406" s="47">
        <v>0</v>
      </c>
      <c r="M406" s="47">
        <v>960</v>
      </c>
      <c r="N406" s="47">
        <v>4383570.43</v>
      </c>
      <c r="O406" s="47">
        <v>0</v>
      </c>
      <c r="P406" s="47">
        <v>0</v>
      </c>
      <c r="Q406" s="47">
        <v>0</v>
      </c>
      <c r="R406" s="47">
        <v>0</v>
      </c>
      <c r="S406" s="47">
        <v>0</v>
      </c>
      <c r="T406" s="47">
        <v>0</v>
      </c>
      <c r="U406" s="47">
        <v>0</v>
      </c>
      <c r="V406" s="47">
        <v>0</v>
      </c>
      <c r="W406" s="47">
        <v>0</v>
      </c>
      <c r="X406" s="47">
        <v>0</v>
      </c>
      <c r="Y406" s="47">
        <v>0</v>
      </c>
      <c r="Z406" s="47">
        <v>0</v>
      </c>
      <c r="AA406" s="47">
        <v>0</v>
      </c>
      <c r="AB406" s="47">
        <v>0</v>
      </c>
      <c r="AC406" s="47">
        <v>65753.56</v>
      </c>
      <c r="AD406" s="47">
        <v>0</v>
      </c>
      <c r="AE406" s="47">
        <v>0</v>
      </c>
      <c r="AF406" s="50" t="s">
        <v>278</v>
      </c>
      <c r="AG406" s="50">
        <v>2021</v>
      </c>
      <c r="AH406" s="51">
        <v>2021</v>
      </c>
      <c r="AT406" s="30" t="e">
        <f>VLOOKUP(C406,AW:AX,2,FALSE)</f>
        <v>#N/A</v>
      </c>
    </row>
    <row r="407" spans="1:46" ht="61.5" x14ac:dyDescent="0.85">
      <c r="A407" s="30">
        <v>1</v>
      </c>
      <c r="B407" s="108">
        <f>SUBTOTAL(103,$A$387:A407)</f>
        <v>21</v>
      </c>
      <c r="C407" s="34" t="s">
        <v>578</v>
      </c>
      <c r="D407" s="47">
        <f t="shared" si="100"/>
        <v>3591902.1799999997</v>
      </c>
      <c r="E407" s="47">
        <v>0</v>
      </c>
      <c r="F407" s="47">
        <v>0</v>
      </c>
      <c r="G407" s="47">
        <v>0</v>
      </c>
      <c r="H407" s="47">
        <v>0</v>
      </c>
      <c r="I407" s="47">
        <v>0</v>
      </c>
      <c r="J407" s="47">
        <v>0</v>
      </c>
      <c r="K407" s="49">
        <v>0</v>
      </c>
      <c r="L407" s="47">
        <v>0</v>
      </c>
      <c r="M407" s="47">
        <v>775</v>
      </c>
      <c r="N407" s="47">
        <v>3538819.88</v>
      </c>
      <c r="O407" s="47">
        <v>0</v>
      </c>
      <c r="P407" s="47">
        <v>0</v>
      </c>
      <c r="Q407" s="47">
        <v>0</v>
      </c>
      <c r="R407" s="47">
        <v>0</v>
      </c>
      <c r="S407" s="47">
        <v>0</v>
      </c>
      <c r="T407" s="47">
        <v>0</v>
      </c>
      <c r="U407" s="47">
        <v>0</v>
      </c>
      <c r="V407" s="47">
        <v>0</v>
      </c>
      <c r="W407" s="47">
        <v>0</v>
      </c>
      <c r="X407" s="47">
        <v>0</v>
      </c>
      <c r="Y407" s="47">
        <v>0</v>
      </c>
      <c r="Z407" s="47">
        <v>0</v>
      </c>
      <c r="AA407" s="47">
        <v>0</v>
      </c>
      <c r="AB407" s="47">
        <v>0</v>
      </c>
      <c r="AC407" s="47">
        <v>53082.3</v>
      </c>
      <c r="AD407" s="47">
        <v>0</v>
      </c>
      <c r="AE407" s="47">
        <v>0</v>
      </c>
      <c r="AF407" s="50" t="s">
        <v>278</v>
      </c>
      <c r="AG407" s="50">
        <v>2021</v>
      </c>
      <c r="AH407" s="51">
        <v>2021</v>
      </c>
      <c r="AT407" s="30" t="e">
        <f>VLOOKUP(C407,AW:AX,2,FALSE)</f>
        <v>#N/A</v>
      </c>
    </row>
    <row r="408" spans="1:46" ht="61.5" x14ac:dyDescent="0.85">
      <c r="A408" s="30">
        <v>1</v>
      </c>
      <c r="B408" s="108">
        <f>SUBTOTAL(103,$A$387:A408)</f>
        <v>22</v>
      </c>
      <c r="C408" s="34" t="s">
        <v>579</v>
      </c>
      <c r="D408" s="47">
        <f t="shared" si="100"/>
        <v>2079444.67</v>
      </c>
      <c r="E408" s="47">
        <v>0</v>
      </c>
      <c r="F408" s="47">
        <v>0</v>
      </c>
      <c r="G408" s="47">
        <v>0</v>
      </c>
      <c r="H408" s="47">
        <v>0</v>
      </c>
      <c r="I408" s="47">
        <v>0</v>
      </c>
      <c r="J408" s="47">
        <v>0</v>
      </c>
      <c r="K408" s="49">
        <v>1</v>
      </c>
      <c r="L408" s="47">
        <v>2079444.67</v>
      </c>
      <c r="M408" s="47">
        <v>0</v>
      </c>
      <c r="N408" s="47">
        <v>0</v>
      </c>
      <c r="O408" s="47">
        <v>0</v>
      </c>
      <c r="P408" s="47">
        <v>0</v>
      </c>
      <c r="Q408" s="47">
        <v>0</v>
      </c>
      <c r="R408" s="47">
        <v>0</v>
      </c>
      <c r="S408" s="47">
        <v>0</v>
      </c>
      <c r="T408" s="47">
        <v>0</v>
      </c>
      <c r="U408" s="47">
        <v>0</v>
      </c>
      <c r="V408" s="47">
        <v>0</v>
      </c>
      <c r="W408" s="47">
        <v>0</v>
      </c>
      <c r="X408" s="47">
        <v>0</v>
      </c>
      <c r="Y408" s="47">
        <v>0</v>
      </c>
      <c r="Z408" s="47">
        <v>0</v>
      </c>
      <c r="AA408" s="47">
        <v>0</v>
      </c>
      <c r="AB408" s="47">
        <v>0</v>
      </c>
      <c r="AC408" s="47">
        <v>0</v>
      </c>
      <c r="AD408" s="47">
        <v>0</v>
      </c>
      <c r="AE408" s="47">
        <v>0</v>
      </c>
      <c r="AF408" s="50" t="s">
        <v>278</v>
      </c>
      <c r="AG408" s="50">
        <v>2021</v>
      </c>
      <c r="AH408" s="51" t="s">
        <v>278</v>
      </c>
      <c r="AT408" s="30" t="e">
        <f>VLOOKUP(C408,AW:AX,2,FALSE)</f>
        <v>#N/A</v>
      </c>
    </row>
    <row r="409" spans="1:46" ht="61.5" x14ac:dyDescent="0.85">
      <c r="A409" s="30">
        <v>1</v>
      </c>
      <c r="B409" s="108">
        <f>SUBTOTAL(103,$A$387:A409)</f>
        <v>23</v>
      </c>
      <c r="C409" s="34" t="s">
        <v>580</v>
      </c>
      <c r="D409" s="47">
        <f t="shared" si="100"/>
        <v>3737014.47</v>
      </c>
      <c r="E409" s="47">
        <v>0</v>
      </c>
      <c r="F409" s="47">
        <v>0</v>
      </c>
      <c r="G409" s="47">
        <v>0</v>
      </c>
      <c r="H409" s="47">
        <v>0</v>
      </c>
      <c r="I409" s="47">
        <v>0</v>
      </c>
      <c r="J409" s="47">
        <v>0</v>
      </c>
      <c r="K409" s="49">
        <v>0</v>
      </c>
      <c r="L409" s="47">
        <v>0</v>
      </c>
      <c r="M409" s="47">
        <v>776.2</v>
      </c>
      <c r="N409" s="47">
        <v>3681787.66</v>
      </c>
      <c r="O409" s="47">
        <v>0</v>
      </c>
      <c r="P409" s="47">
        <v>0</v>
      </c>
      <c r="Q409" s="47">
        <v>0</v>
      </c>
      <c r="R409" s="47">
        <v>0</v>
      </c>
      <c r="S409" s="47">
        <v>0</v>
      </c>
      <c r="T409" s="47">
        <v>0</v>
      </c>
      <c r="U409" s="47">
        <v>0</v>
      </c>
      <c r="V409" s="47">
        <v>0</v>
      </c>
      <c r="W409" s="47">
        <v>0</v>
      </c>
      <c r="X409" s="47">
        <v>0</v>
      </c>
      <c r="Y409" s="47">
        <v>0</v>
      </c>
      <c r="Z409" s="47">
        <v>0</v>
      </c>
      <c r="AA409" s="47">
        <v>0</v>
      </c>
      <c r="AB409" s="47">
        <v>0</v>
      </c>
      <c r="AC409" s="47">
        <v>55226.81</v>
      </c>
      <c r="AD409" s="47">
        <v>0</v>
      </c>
      <c r="AE409" s="47">
        <v>0</v>
      </c>
      <c r="AF409" s="50" t="s">
        <v>278</v>
      </c>
      <c r="AG409" s="50">
        <v>2021</v>
      </c>
      <c r="AH409" s="51">
        <v>2021</v>
      </c>
      <c r="AT409" s="30" t="e">
        <f>VLOOKUP(C409,AW:AX,2,FALSE)</f>
        <v>#N/A</v>
      </c>
    </row>
    <row r="410" spans="1:46" ht="61.5" x14ac:dyDescent="0.85">
      <c r="A410" s="30">
        <v>1</v>
      </c>
      <c r="B410" s="108">
        <f>SUBTOTAL(103,$A$387:A410)</f>
        <v>24</v>
      </c>
      <c r="C410" s="34" t="s">
        <v>581</v>
      </c>
      <c r="D410" s="47">
        <f t="shared" si="100"/>
        <v>5811583.5</v>
      </c>
      <c r="E410" s="47">
        <v>0</v>
      </c>
      <c r="F410" s="47">
        <v>0</v>
      </c>
      <c r="G410" s="47">
        <v>0</v>
      </c>
      <c r="H410" s="47">
        <v>0</v>
      </c>
      <c r="I410" s="47">
        <v>0</v>
      </c>
      <c r="J410" s="47">
        <v>0</v>
      </c>
      <c r="K410" s="49">
        <v>0</v>
      </c>
      <c r="L410" s="47">
        <v>0</v>
      </c>
      <c r="M410" s="47">
        <v>1207.0999999999999</v>
      </c>
      <c r="N410" s="47">
        <v>5725698.0300000003</v>
      </c>
      <c r="O410" s="47">
        <v>0</v>
      </c>
      <c r="P410" s="47">
        <v>0</v>
      </c>
      <c r="Q410" s="47">
        <v>0</v>
      </c>
      <c r="R410" s="47">
        <v>0</v>
      </c>
      <c r="S410" s="47">
        <v>0</v>
      </c>
      <c r="T410" s="47">
        <v>0</v>
      </c>
      <c r="U410" s="47">
        <v>0</v>
      </c>
      <c r="V410" s="47">
        <v>0</v>
      </c>
      <c r="W410" s="47">
        <v>0</v>
      </c>
      <c r="X410" s="47">
        <v>0</v>
      </c>
      <c r="Y410" s="47">
        <v>0</v>
      </c>
      <c r="Z410" s="47">
        <v>0</v>
      </c>
      <c r="AA410" s="47">
        <v>0</v>
      </c>
      <c r="AB410" s="47">
        <v>0</v>
      </c>
      <c r="AC410" s="47">
        <v>85885.47</v>
      </c>
      <c r="AD410" s="47">
        <v>0</v>
      </c>
      <c r="AE410" s="47">
        <v>0</v>
      </c>
      <c r="AF410" s="50" t="s">
        <v>278</v>
      </c>
      <c r="AG410" s="50">
        <v>2021</v>
      </c>
      <c r="AH410" s="51">
        <v>2021</v>
      </c>
      <c r="AT410" s="30" t="e">
        <f>VLOOKUP(C410,AW:AX,2,FALSE)</f>
        <v>#N/A</v>
      </c>
    </row>
    <row r="411" spans="1:46" ht="61.5" x14ac:dyDescent="0.85">
      <c r="A411" s="30">
        <v>1</v>
      </c>
      <c r="B411" s="108">
        <f>SUBTOTAL(103,$A$387:A411)</f>
        <v>25</v>
      </c>
      <c r="C411" s="34" t="s">
        <v>865</v>
      </c>
      <c r="D411" s="47">
        <f t="shared" si="100"/>
        <v>2910127.71</v>
      </c>
      <c r="E411" s="47">
        <v>0</v>
      </c>
      <c r="F411" s="47">
        <v>0</v>
      </c>
      <c r="G411" s="47">
        <v>0</v>
      </c>
      <c r="H411" s="47">
        <v>0</v>
      </c>
      <c r="I411" s="47">
        <v>0</v>
      </c>
      <c r="J411" s="47">
        <v>0</v>
      </c>
      <c r="K411" s="49">
        <v>0</v>
      </c>
      <c r="L411" s="47">
        <v>0</v>
      </c>
      <c r="M411" s="47">
        <v>700</v>
      </c>
      <c r="N411" s="47">
        <v>2867120.9</v>
      </c>
      <c r="O411" s="47">
        <v>0</v>
      </c>
      <c r="P411" s="47">
        <v>0</v>
      </c>
      <c r="Q411" s="47">
        <v>0</v>
      </c>
      <c r="R411" s="47">
        <v>0</v>
      </c>
      <c r="S411" s="47">
        <v>0</v>
      </c>
      <c r="T411" s="47">
        <v>0</v>
      </c>
      <c r="U411" s="47">
        <v>0</v>
      </c>
      <c r="V411" s="47">
        <v>0</v>
      </c>
      <c r="W411" s="47">
        <v>0</v>
      </c>
      <c r="X411" s="47">
        <v>0</v>
      </c>
      <c r="Y411" s="47">
        <v>0</v>
      </c>
      <c r="Z411" s="47">
        <v>0</v>
      </c>
      <c r="AA411" s="47">
        <v>0</v>
      </c>
      <c r="AB411" s="47">
        <v>0</v>
      </c>
      <c r="AC411" s="47">
        <v>43006.81</v>
      </c>
      <c r="AD411" s="47">
        <v>0</v>
      </c>
      <c r="AE411" s="47">
        <v>0</v>
      </c>
      <c r="AF411" s="50" t="s">
        <v>278</v>
      </c>
      <c r="AG411" s="50">
        <v>2021</v>
      </c>
      <c r="AH411" s="51">
        <v>2021</v>
      </c>
      <c r="AT411" s="30" t="e">
        <f>VLOOKUP(C411,AW:AX,2,FALSE)</f>
        <v>#N/A</v>
      </c>
    </row>
    <row r="412" spans="1:46" ht="61.5" x14ac:dyDescent="0.85">
      <c r="A412" s="30">
        <v>1</v>
      </c>
      <c r="B412" s="108">
        <f>SUBTOTAL(103,$A$387:A412)</f>
        <v>26</v>
      </c>
      <c r="C412" s="34" t="s">
        <v>582</v>
      </c>
      <c r="D412" s="47">
        <f t="shared" si="100"/>
        <v>1011044.88</v>
      </c>
      <c r="E412" s="47">
        <v>0</v>
      </c>
      <c r="F412" s="47">
        <v>0</v>
      </c>
      <c r="G412" s="47">
        <v>0</v>
      </c>
      <c r="H412" s="47">
        <v>0</v>
      </c>
      <c r="I412" s="47">
        <v>0</v>
      </c>
      <c r="J412" s="47">
        <v>0</v>
      </c>
      <c r="K412" s="49">
        <v>0</v>
      </c>
      <c r="L412" s="47">
        <v>0</v>
      </c>
      <c r="M412" s="47">
        <v>210</v>
      </c>
      <c r="N412" s="47">
        <v>996103.33</v>
      </c>
      <c r="O412" s="47">
        <v>0</v>
      </c>
      <c r="P412" s="47">
        <v>0</v>
      </c>
      <c r="Q412" s="47">
        <v>0</v>
      </c>
      <c r="R412" s="47">
        <v>0</v>
      </c>
      <c r="S412" s="47">
        <v>0</v>
      </c>
      <c r="T412" s="47">
        <v>0</v>
      </c>
      <c r="U412" s="47">
        <v>0</v>
      </c>
      <c r="V412" s="47">
        <v>0</v>
      </c>
      <c r="W412" s="47">
        <v>0</v>
      </c>
      <c r="X412" s="47">
        <v>0</v>
      </c>
      <c r="Y412" s="47">
        <v>0</v>
      </c>
      <c r="Z412" s="47">
        <v>0</v>
      </c>
      <c r="AA412" s="47">
        <v>0</v>
      </c>
      <c r="AB412" s="47">
        <v>0</v>
      </c>
      <c r="AC412" s="47">
        <v>14941.55</v>
      </c>
      <c r="AD412" s="47">
        <v>0</v>
      </c>
      <c r="AE412" s="47">
        <v>0</v>
      </c>
      <c r="AF412" s="50" t="s">
        <v>278</v>
      </c>
      <c r="AG412" s="50">
        <v>2021</v>
      </c>
      <c r="AH412" s="51">
        <v>2021</v>
      </c>
      <c r="AT412" s="30" t="e">
        <f>VLOOKUP(C412,AW:AX,2,FALSE)</f>
        <v>#N/A</v>
      </c>
    </row>
    <row r="413" spans="1:46" ht="61.5" x14ac:dyDescent="0.85">
      <c r="A413" s="30">
        <v>1</v>
      </c>
      <c r="B413" s="108">
        <f>SUBTOTAL(103,$A$387:A413)</f>
        <v>27</v>
      </c>
      <c r="C413" s="34" t="s">
        <v>584</v>
      </c>
      <c r="D413" s="47">
        <f t="shared" si="100"/>
        <v>3907359.23</v>
      </c>
      <c r="E413" s="47">
        <v>0</v>
      </c>
      <c r="F413" s="47">
        <v>0</v>
      </c>
      <c r="G413" s="47">
        <v>0</v>
      </c>
      <c r="H413" s="47">
        <v>0</v>
      </c>
      <c r="I413" s="47">
        <v>0</v>
      </c>
      <c r="J413" s="47">
        <v>0</v>
      </c>
      <c r="K413" s="49">
        <v>0</v>
      </c>
      <c r="L413" s="47">
        <v>0</v>
      </c>
      <c r="M413" s="47">
        <v>0</v>
      </c>
      <c r="N413" s="47">
        <v>0</v>
      </c>
      <c r="O413" s="47">
        <v>0</v>
      </c>
      <c r="P413" s="47">
        <v>0</v>
      </c>
      <c r="Q413" s="47">
        <v>940.98</v>
      </c>
      <c r="R413" s="47">
        <v>3849615</v>
      </c>
      <c r="S413" s="47">
        <v>0</v>
      </c>
      <c r="T413" s="47">
        <v>0</v>
      </c>
      <c r="U413" s="47">
        <v>0</v>
      </c>
      <c r="V413" s="47">
        <v>0</v>
      </c>
      <c r="W413" s="47">
        <v>0</v>
      </c>
      <c r="X413" s="47">
        <v>0</v>
      </c>
      <c r="Y413" s="47">
        <v>0</v>
      </c>
      <c r="Z413" s="47">
        <v>0</v>
      </c>
      <c r="AA413" s="47">
        <v>0</v>
      </c>
      <c r="AB413" s="47">
        <v>0</v>
      </c>
      <c r="AC413" s="47">
        <v>57744.23</v>
      </c>
      <c r="AD413" s="47">
        <v>0</v>
      </c>
      <c r="AE413" s="47">
        <v>0</v>
      </c>
      <c r="AF413" s="50" t="s">
        <v>278</v>
      </c>
      <c r="AG413" s="50">
        <v>2021</v>
      </c>
      <c r="AH413" s="51">
        <v>2021</v>
      </c>
      <c r="AT413" s="30" t="e">
        <f>VLOOKUP(C413,AW:AX,2,FALSE)</f>
        <v>#N/A</v>
      </c>
    </row>
    <row r="414" spans="1:46" ht="61.5" x14ac:dyDescent="0.85">
      <c r="A414" s="30">
        <v>1</v>
      </c>
      <c r="B414" s="108">
        <f>SUBTOTAL(103,$A$387:A414)</f>
        <v>28</v>
      </c>
      <c r="C414" s="34" t="s">
        <v>585</v>
      </c>
      <c r="D414" s="47">
        <f t="shared" si="100"/>
        <v>2660412.39</v>
      </c>
      <c r="E414" s="47">
        <v>0</v>
      </c>
      <c r="F414" s="47">
        <v>0</v>
      </c>
      <c r="G414" s="47">
        <v>0</v>
      </c>
      <c r="H414" s="47">
        <v>0</v>
      </c>
      <c r="I414" s="47">
        <v>0</v>
      </c>
      <c r="J414" s="47">
        <v>0</v>
      </c>
      <c r="K414" s="49">
        <v>0</v>
      </c>
      <c r="L414" s="47">
        <v>0</v>
      </c>
      <c r="M414" s="47">
        <v>560</v>
      </c>
      <c r="N414" s="47">
        <v>2621095.9500000002</v>
      </c>
      <c r="O414" s="47">
        <v>0</v>
      </c>
      <c r="P414" s="47">
        <v>0</v>
      </c>
      <c r="Q414" s="47">
        <v>0</v>
      </c>
      <c r="R414" s="47">
        <v>0</v>
      </c>
      <c r="S414" s="47">
        <v>0</v>
      </c>
      <c r="T414" s="47">
        <v>0</v>
      </c>
      <c r="U414" s="47">
        <v>0</v>
      </c>
      <c r="V414" s="47">
        <v>0</v>
      </c>
      <c r="W414" s="47">
        <v>0</v>
      </c>
      <c r="X414" s="47">
        <v>0</v>
      </c>
      <c r="Y414" s="47">
        <v>0</v>
      </c>
      <c r="Z414" s="47">
        <v>0</v>
      </c>
      <c r="AA414" s="47">
        <v>0</v>
      </c>
      <c r="AB414" s="47">
        <v>0</v>
      </c>
      <c r="AC414" s="47">
        <v>39316.44</v>
      </c>
      <c r="AD414" s="47">
        <v>0</v>
      </c>
      <c r="AE414" s="47">
        <v>0</v>
      </c>
      <c r="AF414" s="50" t="s">
        <v>278</v>
      </c>
      <c r="AG414" s="50">
        <v>2021</v>
      </c>
      <c r="AH414" s="51">
        <v>2021</v>
      </c>
      <c r="AT414" s="30" t="e">
        <f>VLOOKUP(C414,AW:AX,2,FALSE)</f>
        <v>#N/A</v>
      </c>
    </row>
    <row r="415" spans="1:46" ht="61.5" x14ac:dyDescent="0.85">
      <c r="A415" s="30">
        <v>1</v>
      </c>
      <c r="B415" s="108">
        <f>SUBTOTAL(103,$A$387:A415)</f>
        <v>29</v>
      </c>
      <c r="C415" s="34" t="s">
        <v>867</v>
      </c>
      <c r="D415" s="47">
        <f t="shared" si="100"/>
        <v>5492560.8499999996</v>
      </c>
      <c r="E415" s="47">
        <v>0</v>
      </c>
      <c r="F415" s="47">
        <v>0</v>
      </c>
      <c r="G415" s="47">
        <v>0</v>
      </c>
      <c r="H415" s="47">
        <v>0</v>
      </c>
      <c r="I415" s="47">
        <v>0</v>
      </c>
      <c r="J415" s="47">
        <v>0</v>
      </c>
      <c r="K415" s="49">
        <v>0</v>
      </c>
      <c r="L415" s="47">
        <v>0</v>
      </c>
      <c r="M415" s="47">
        <v>1391</v>
      </c>
      <c r="N415" s="47">
        <v>5411390</v>
      </c>
      <c r="O415" s="47">
        <v>0</v>
      </c>
      <c r="P415" s="47">
        <v>0</v>
      </c>
      <c r="Q415" s="47">
        <v>0</v>
      </c>
      <c r="R415" s="47">
        <v>0</v>
      </c>
      <c r="S415" s="47">
        <v>0</v>
      </c>
      <c r="T415" s="47">
        <v>0</v>
      </c>
      <c r="U415" s="47">
        <v>0</v>
      </c>
      <c r="V415" s="47">
        <v>0</v>
      </c>
      <c r="W415" s="47">
        <v>0</v>
      </c>
      <c r="X415" s="47">
        <v>0</v>
      </c>
      <c r="Y415" s="47">
        <v>0</v>
      </c>
      <c r="Z415" s="47">
        <v>0</v>
      </c>
      <c r="AA415" s="47">
        <v>0</v>
      </c>
      <c r="AB415" s="47">
        <v>0</v>
      </c>
      <c r="AC415" s="47">
        <v>81170.850000000006</v>
      </c>
      <c r="AD415" s="47">
        <v>0</v>
      </c>
      <c r="AE415" s="47">
        <v>0</v>
      </c>
      <c r="AF415" s="50" t="s">
        <v>278</v>
      </c>
      <c r="AG415" s="50">
        <v>2021</v>
      </c>
      <c r="AH415" s="51">
        <v>2021</v>
      </c>
      <c r="AT415" s="30" t="e">
        <f>VLOOKUP(C415,AW:AX,2,FALSE)</f>
        <v>#N/A</v>
      </c>
    </row>
    <row r="416" spans="1:46" ht="61.5" x14ac:dyDescent="0.85">
      <c r="A416" s="30">
        <v>1</v>
      </c>
      <c r="B416" s="108">
        <f>SUBTOTAL(103,$A$387:A416)</f>
        <v>30</v>
      </c>
      <c r="C416" s="34" t="s">
        <v>586</v>
      </c>
      <c r="D416" s="47">
        <f t="shared" si="100"/>
        <v>4452979.84</v>
      </c>
      <c r="E416" s="47">
        <v>0</v>
      </c>
      <c r="F416" s="47">
        <v>0</v>
      </c>
      <c r="G416" s="47">
        <v>0</v>
      </c>
      <c r="H416" s="47">
        <v>0</v>
      </c>
      <c r="I416" s="47">
        <v>0</v>
      </c>
      <c r="J416" s="47">
        <v>0</v>
      </c>
      <c r="K416" s="49">
        <v>0</v>
      </c>
      <c r="L416" s="47">
        <v>0</v>
      </c>
      <c r="M416" s="47">
        <v>924.91</v>
      </c>
      <c r="N416" s="47">
        <v>4387172.26</v>
      </c>
      <c r="O416" s="47">
        <v>0</v>
      </c>
      <c r="P416" s="47">
        <v>0</v>
      </c>
      <c r="Q416" s="47">
        <v>0</v>
      </c>
      <c r="R416" s="47">
        <v>0</v>
      </c>
      <c r="S416" s="47">
        <v>0</v>
      </c>
      <c r="T416" s="47">
        <v>0</v>
      </c>
      <c r="U416" s="47">
        <v>0</v>
      </c>
      <c r="V416" s="47">
        <v>0</v>
      </c>
      <c r="W416" s="47">
        <v>0</v>
      </c>
      <c r="X416" s="47">
        <v>0</v>
      </c>
      <c r="Y416" s="47">
        <v>0</v>
      </c>
      <c r="Z416" s="47">
        <v>0</v>
      </c>
      <c r="AA416" s="47">
        <v>0</v>
      </c>
      <c r="AB416" s="47">
        <v>0</v>
      </c>
      <c r="AC416" s="47">
        <v>65807.58</v>
      </c>
      <c r="AD416" s="47">
        <v>0</v>
      </c>
      <c r="AE416" s="47">
        <v>0</v>
      </c>
      <c r="AF416" s="50" t="s">
        <v>278</v>
      </c>
      <c r="AG416" s="50">
        <v>2021</v>
      </c>
      <c r="AH416" s="51">
        <v>2021</v>
      </c>
      <c r="AT416" s="30" t="e">
        <f>VLOOKUP(C416,AW:AX,2,FALSE)</f>
        <v>#N/A</v>
      </c>
    </row>
    <row r="417" spans="1:46" ht="61.5" x14ac:dyDescent="0.85">
      <c r="A417" s="30">
        <v>1</v>
      </c>
      <c r="B417" s="108">
        <f>SUBTOTAL(103,$A$387:A417)</f>
        <v>31</v>
      </c>
      <c r="C417" s="34" t="s">
        <v>587</v>
      </c>
      <c r="D417" s="47">
        <f t="shared" si="100"/>
        <v>3905106.45</v>
      </c>
      <c r="E417" s="47">
        <v>0</v>
      </c>
      <c r="F417" s="47">
        <v>0</v>
      </c>
      <c r="G417" s="47">
        <v>0</v>
      </c>
      <c r="H417" s="47">
        <v>0</v>
      </c>
      <c r="I417" s="47">
        <v>0</v>
      </c>
      <c r="J417" s="47">
        <v>0</v>
      </c>
      <c r="K417" s="49">
        <v>0</v>
      </c>
      <c r="L417" s="47">
        <v>0</v>
      </c>
      <c r="M417" s="47">
        <v>822</v>
      </c>
      <c r="N417" s="47">
        <v>3847395.52</v>
      </c>
      <c r="O417" s="47">
        <v>0</v>
      </c>
      <c r="P417" s="47">
        <v>0</v>
      </c>
      <c r="Q417" s="47">
        <v>0</v>
      </c>
      <c r="R417" s="47">
        <v>0</v>
      </c>
      <c r="S417" s="47">
        <v>0</v>
      </c>
      <c r="T417" s="47">
        <v>0</v>
      </c>
      <c r="U417" s="47">
        <v>0</v>
      </c>
      <c r="V417" s="47">
        <v>0</v>
      </c>
      <c r="W417" s="47">
        <v>0</v>
      </c>
      <c r="X417" s="47">
        <v>0</v>
      </c>
      <c r="Y417" s="47">
        <v>0</v>
      </c>
      <c r="Z417" s="47">
        <v>0</v>
      </c>
      <c r="AA417" s="47">
        <v>0</v>
      </c>
      <c r="AB417" s="47">
        <v>0</v>
      </c>
      <c r="AC417" s="47">
        <v>57710.93</v>
      </c>
      <c r="AD417" s="47">
        <v>0</v>
      </c>
      <c r="AE417" s="47">
        <v>0</v>
      </c>
      <c r="AF417" s="50" t="s">
        <v>278</v>
      </c>
      <c r="AG417" s="50">
        <v>2021</v>
      </c>
      <c r="AH417" s="51">
        <v>2021</v>
      </c>
      <c r="AT417" s="30" t="e">
        <f>VLOOKUP(C417,AW:AX,2,FALSE)</f>
        <v>#N/A</v>
      </c>
    </row>
    <row r="418" spans="1:46" ht="61.5" x14ac:dyDescent="0.85">
      <c r="A418" s="30">
        <v>1</v>
      </c>
      <c r="B418" s="108">
        <f>SUBTOTAL(103,$A$387:A418)</f>
        <v>32</v>
      </c>
      <c r="C418" s="34" t="s">
        <v>588</v>
      </c>
      <c r="D418" s="47">
        <f t="shared" si="100"/>
        <v>4262836.3</v>
      </c>
      <c r="E418" s="47">
        <v>0</v>
      </c>
      <c r="F418" s="47">
        <v>0</v>
      </c>
      <c r="G418" s="47">
        <v>0</v>
      </c>
      <c r="H418" s="47">
        <v>0</v>
      </c>
      <c r="I418" s="47">
        <v>0</v>
      </c>
      <c r="J418" s="47">
        <v>0</v>
      </c>
      <c r="K418" s="49">
        <v>0</v>
      </c>
      <c r="L418" s="47">
        <v>0</v>
      </c>
      <c r="M418" s="47">
        <v>897.3</v>
      </c>
      <c r="N418" s="47">
        <v>4199838.72</v>
      </c>
      <c r="O418" s="47">
        <v>0</v>
      </c>
      <c r="P418" s="47">
        <v>0</v>
      </c>
      <c r="Q418" s="47">
        <v>0</v>
      </c>
      <c r="R418" s="47">
        <v>0</v>
      </c>
      <c r="S418" s="47">
        <v>0</v>
      </c>
      <c r="T418" s="47">
        <v>0</v>
      </c>
      <c r="U418" s="47">
        <v>0</v>
      </c>
      <c r="V418" s="47">
        <v>0</v>
      </c>
      <c r="W418" s="47">
        <v>0</v>
      </c>
      <c r="X418" s="47">
        <v>0</v>
      </c>
      <c r="Y418" s="47">
        <v>0</v>
      </c>
      <c r="Z418" s="47">
        <v>0</v>
      </c>
      <c r="AA418" s="47">
        <v>0</v>
      </c>
      <c r="AB418" s="47">
        <v>0</v>
      </c>
      <c r="AC418" s="47">
        <v>62997.58</v>
      </c>
      <c r="AD418" s="47">
        <v>0</v>
      </c>
      <c r="AE418" s="47">
        <v>0</v>
      </c>
      <c r="AF418" s="50" t="s">
        <v>278</v>
      </c>
      <c r="AG418" s="50">
        <v>2021</v>
      </c>
      <c r="AH418" s="51">
        <v>2021</v>
      </c>
      <c r="AT418" s="30" t="e">
        <f>VLOOKUP(C418,AW:AX,2,FALSE)</f>
        <v>#N/A</v>
      </c>
    </row>
    <row r="419" spans="1:46" ht="61.5" x14ac:dyDescent="0.85">
      <c r="A419" s="30">
        <v>1</v>
      </c>
      <c r="B419" s="108">
        <f>SUBTOTAL(103,$A$387:A419)</f>
        <v>33</v>
      </c>
      <c r="C419" s="34" t="s">
        <v>589</v>
      </c>
      <c r="D419" s="47">
        <f t="shared" si="100"/>
        <v>4348638.5999999996</v>
      </c>
      <c r="E419" s="47">
        <v>0</v>
      </c>
      <c r="F419" s="47">
        <v>0</v>
      </c>
      <c r="G419" s="47">
        <v>0</v>
      </c>
      <c r="H419" s="47">
        <v>0</v>
      </c>
      <c r="I419" s="47">
        <v>0</v>
      </c>
      <c r="J419" s="47">
        <v>0</v>
      </c>
      <c r="K419" s="49">
        <v>0</v>
      </c>
      <c r="L419" s="47">
        <v>0</v>
      </c>
      <c r="M419" s="47">
        <v>0</v>
      </c>
      <c r="N419" s="47">
        <v>0</v>
      </c>
      <c r="O419" s="47">
        <v>0</v>
      </c>
      <c r="P419" s="47">
        <v>0</v>
      </c>
      <c r="Q419" s="47">
        <v>1047.25</v>
      </c>
      <c r="R419" s="47">
        <v>4284373</v>
      </c>
      <c r="S419" s="47">
        <v>0</v>
      </c>
      <c r="T419" s="47">
        <v>0</v>
      </c>
      <c r="U419" s="47">
        <v>0</v>
      </c>
      <c r="V419" s="47">
        <v>0</v>
      </c>
      <c r="W419" s="47">
        <v>0</v>
      </c>
      <c r="X419" s="47">
        <v>0</v>
      </c>
      <c r="Y419" s="47">
        <v>0</v>
      </c>
      <c r="Z419" s="47">
        <v>0</v>
      </c>
      <c r="AA419" s="47">
        <v>0</v>
      </c>
      <c r="AB419" s="47">
        <v>0</v>
      </c>
      <c r="AC419" s="47">
        <v>64265.599999999999</v>
      </c>
      <c r="AD419" s="47">
        <v>0</v>
      </c>
      <c r="AE419" s="47">
        <v>0</v>
      </c>
      <c r="AF419" s="50" t="s">
        <v>278</v>
      </c>
      <c r="AG419" s="50">
        <v>2021</v>
      </c>
      <c r="AH419" s="51">
        <v>2021</v>
      </c>
      <c r="AT419" s="30" t="e">
        <f>VLOOKUP(C419,AW:AX,2,FALSE)</f>
        <v>#N/A</v>
      </c>
    </row>
    <row r="420" spans="1:46" ht="61.5" x14ac:dyDescent="0.85">
      <c r="A420" s="30">
        <v>1</v>
      </c>
      <c r="B420" s="108">
        <f>SUBTOTAL(103,$A$387:A420)</f>
        <v>34</v>
      </c>
      <c r="C420" s="34" t="s">
        <v>590</v>
      </c>
      <c r="D420" s="47">
        <f t="shared" si="100"/>
        <v>2297304.5699999998</v>
      </c>
      <c r="E420" s="47">
        <v>0</v>
      </c>
      <c r="F420" s="47">
        <v>0</v>
      </c>
      <c r="G420" s="47">
        <v>0</v>
      </c>
      <c r="H420" s="47">
        <v>0</v>
      </c>
      <c r="I420" s="47">
        <v>0</v>
      </c>
      <c r="J420" s="47">
        <v>0</v>
      </c>
      <c r="K420" s="49">
        <v>0</v>
      </c>
      <c r="L420" s="47">
        <v>0</v>
      </c>
      <c r="M420" s="47">
        <v>485</v>
      </c>
      <c r="N420" s="47">
        <v>2263354.2599999998</v>
      </c>
      <c r="O420" s="47">
        <v>0</v>
      </c>
      <c r="P420" s="47">
        <v>0</v>
      </c>
      <c r="Q420" s="47">
        <v>0</v>
      </c>
      <c r="R420" s="47">
        <v>0</v>
      </c>
      <c r="S420" s="47">
        <v>0</v>
      </c>
      <c r="T420" s="47">
        <v>0</v>
      </c>
      <c r="U420" s="47">
        <v>0</v>
      </c>
      <c r="V420" s="47">
        <v>0</v>
      </c>
      <c r="W420" s="47">
        <v>0</v>
      </c>
      <c r="X420" s="47">
        <v>0</v>
      </c>
      <c r="Y420" s="47">
        <v>0</v>
      </c>
      <c r="Z420" s="47">
        <v>0</v>
      </c>
      <c r="AA420" s="47">
        <v>0</v>
      </c>
      <c r="AB420" s="47">
        <v>0</v>
      </c>
      <c r="AC420" s="47">
        <v>33950.31</v>
      </c>
      <c r="AD420" s="47">
        <v>0</v>
      </c>
      <c r="AE420" s="47">
        <v>0</v>
      </c>
      <c r="AF420" s="50" t="s">
        <v>278</v>
      </c>
      <c r="AG420" s="50">
        <v>2021</v>
      </c>
      <c r="AH420" s="51">
        <v>2021</v>
      </c>
      <c r="AT420" s="30" t="e">
        <f>VLOOKUP(C420,AW:AX,2,FALSE)</f>
        <v>#N/A</v>
      </c>
    </row>
    <row r="421" spans="1:46" ht="61.5" x14ac:dyDescent="0.85">
      <c r="A421" s="30">
        <v>1</v>
      </c>
      <c r="B421" s="108">
        <f>SUBTOTAL(103,$A$387:A421)</f>
        <v>35</v>
      </c>
      <c r="C421" s="34" t="s">
        <v>591</v>
      </c>
      <c r="D421" s="47">
        <f t="shared" si="100"/>
        <v>2461860.0099999998</v>
      </c>
      <c r="E421" s="47">
        <v>0</v>
      </c>
      <c r="F421" s="47">
        <v>0</v>
      </c>
      <c r="G421" s="47">
        <v>0</v>
      </c>
      <c r="H421" s="47">
        <v>0</v>
      </c>
      <c r="I421" s="47">
        <v>0</v>
      </c>
      <c r="J421" s="47">
        <v>0</v>
      </c>
      <c r="K421" s="49">
        <v>0</v>
      </c>
      <c r="L421" s="47">
        <v>0</v>
      </c>
      <c r="M421" s="47">
        <v>606</v>
      </c>
      <c r="N421" s="47">
        <v>2425477.84</v>
      </c>
      <c r="O421" s="47">
        <v>0</v>
      </c>
      <c r="P421" s="47">
        <v>0</v>
      </c>
      <c r="Q421" s="47">
        <v>0</v>
      </c>
      <c r="R421" s="47">
        <v>0</v>
      </c>
      <c r="S421" s="47">
        <v>0</v>
      </c>
      <c r="T421" s="47">
        <v>0</v>
      </c>
      <c r="U421" s="47">
        <v>0</v>
      </c>
      <c r="V421" s="47">
        <v>0</v>
      </c>
      <c r="W421" s="47">
        <v>0</v>
      </c>
      <c r="X421" s="47">
        <v>0</v>
      </c>
      <c r="Y421" s="47">
        <v>0</v>
      </c>
      <c r="Z421" s="47">
        <v>0</v>
      </c>
      <c r="AA421" s="47">
        <v>0</v>
      </c>
      <c r="AB421" s="47">
        <v>0</v>
      </c>
      <c r="AC421" s="47">
        <v>36382.17</v>
      </c>
      <c r="AD421" s="47">
        <v>0</v>
      </c>
      <c r="AE421" s="47">
        <v>0</v>
      </c>
      <c r="AF421" s="50" t="s">
        <v>278</v>
      </c>
      <c r="AG421" s="50">
        <v>2021</v>
      </c>
      <c r="AH421" s="51">
        <v>2021</v>
      </c>
      <c r="AT421" s="30" t="e">
        <f>VLOOKUP(C421,AW:AX,2,FALSE)</f>
        <v>#N/A</v>
      </c>
    </row>
    <row r="422" spans="1:46" ht="61.5" x14ac:dyDescent="0.85">
      <c r="A422" s="30">
        <v>1</v>
      </c>
      <c r="B422" s="108">
        <f>SUBTOTAL(103,$A$387:A422)</f>
        <v>36</v>
      </c>
      <c r="C422" s="34" t="s">
        <v>1198</v>
      </c>
      <c r="D422" s="47">
        <f t="shared" si="100"/>
        <v>7693143.0999999996</v>
      </c>
      <c r="E422" s="47">
        <v>0</v>
      </c>
      <c r="F422" s="47">
        <v>0</v>
      </c>
      <c r="G422" s="47">
        <v>0</v>
      </c>
      <c r="H422" s="47">
        <v>0</v>
      </c>
      <c r="I422" s="47">
        <v>0</v>
      </c>
      <c r="J422" s="47">
        <v>0</v>
      </c>
      <c r="K422" s="49">
        <v>4</v>
      </c>
      <c r="L422" s="47">
        <v>7693143.0999999996</v>
      </c>
      <c r="M422" s="47">
        <v>0</v>
      </c>
      <c r="N422" s="47">
        <v>0</v>
      </c>
      <c r="O422" s="47">
        <v>0</v>
      </c>
      <c r="P422" s="47">
        <v>0</v>
      </c>
      <c r="Q422" s="47">
        <v>0</v>
      </c>
      <c r="R422" s="47">
        <v>0</v>
      </c>
      <c r="S422" s="47">
        <v>0</v>
      </c>
      <c r="T422" s="47">
        <v>0</v>
      </c>
      <c r="U422" s="47">
        <v>0</v>
      </c>
      <c r="V422" s="47">
        <v>0</v>
      </c>
      <c r="W422" s="47">
        <v>0</v>
      </c>
      <c r="X422" s="47">
        <v>0</v>
      </c>
      <c r="Y422" s="47">
        <v>0</v>
      </c>
      <c r="Z422" s="47">
        <v>0</v>
      </c>
      <c r="AA422" s="47">
        <v>0</v>
      </c>
      <c r="AB422" s="47">
        <v>0</v>
      </c>
      <c r="AC422" s="47">
        <v>0</v>
      </c>
      <c r="AD422" s="47">
        <v>0</v>
      </c>
      <c r="AE422" s="47">
        <v>0</v>
      </c>
      <c r="AF422" s="50" t="s">
        <v>278</v>
      </c>
      <c r="AG422" s="50">
        <v>2021</v>
      </c>
      <c r="AH422" s="51">
        <v>2021</v>
      </c>
    </row>
    <row r="423" spans="1:46" ht="61.5" x14ac:dyDescent="0.85">
      <c r="A423" s="30">
        <v>1</v>
      </c>
      <c r="B423" s="108">
        <f>SUBTOTAL(103,$A$387:A423)</f>
        <v>37</v>
      </c>
      <c r="C423" s="34" t="s">
        <v>592</v>
      </c>
      <c r="D423" s="47">
        <f t="shared" si="100"/>
        <v>1984535.8</v>
      </c>
      <c r="E423" s="47">
        <v>0</v>
      </c>
      <c r="F423" s="47">
        <v>0</v>
      </c>
      <c r="G423" s="47">
        <v>0</v>
      </c>
      <c r="H423" s="47">
        <v>0</v>
      </c>
      <c r="I423" s="47">
        <v>0</v>
      </c>
      <c r="J423" s="47">
        <v>0</v>
      </c>
      <c r="K423" s="49">
        <v>0</v>
      </c>
      <c r="L423" s="47">
        <v>0</v>
      </c>
      <c r="M423" s="47">
        <v>400</v>
      </c>
      <c r="N423" s="47">
        <v>1955207.68</v>
      </c>
      <c r="O423" s="47">
        <v>0</v>
      </c>
      <c r="P423" s="47">
        <v>0</v>
      </c>
      <c r="Q423" s="47">
        <v>0</v>
      </c>
      <c r="R423" s="47">
        <v>0</v>
      </c>
      <c r="S423" s="47">
        <v>0</v>
      </c>
      <c r="T423" s="47">
        <v>0</v>
      </c>
      <c r="U423" s="47">
        <v>0</v>
      </c>
      <c r="V423" s="47">
        <v>0</v>
      </c>
      <c r="W423" s="47">
        <v>0</v>
      </c>
      <c r="X423" s="47">
        <v>0</v>
      </c>
      <c r="Y423" s="47">
        <v>0</v>
      </c>
      <c r="Z423" s="47">
        <v>0</v>
      </c>
      <c r="AA423" s="47">
        <v>0</v>
      </c>
      <c r="AB423" s="47">
        <v>0</v>
      </c>
      <c r="AC423" s="47">
        <v>29328.12</v>
      </c>
      <c r="AD423" s="47">
        <v>0</v>
      </c>
      <c r="AE423" s="47">
        <v>0</v>
      </c>
      <c r="AF423" s="50" t="s">
        <v>278</v>
      </c>
      <c r="AG423" s="50">
        <v>2021</v>
      </c>
      <c r="AH423" s="51">
        <v>2021</v>
      </c>
      <c r="AT423" s="30" t="e">
        <f>VLOOKUP(C423,AW:AX,2,FALSE)</f>
        <v>#N/A</v>
      </c>
    </row>
    <row r="424" spans="1:46" ht="61.5" x14ac:dyDescent="0.85">
      <c r="A424" s="30">
        <v>1</v>
      </c>
      <c r="B424" s="108">
        <f>SUBTOTAL(103,$A$387:A424)</f>
        <v>38</v>
      </c>
      <c r="C424" s="34" t="s">
        <v>593</v>
      </c>
      <c r="D424" s="47">
        <f t="shared" si="100"/>
        <v>5510855.6899999995</v>
      </c>
      <c r="E424" s="47">
        <v>0</v>
      </c>
      <c r="F424" s="47">
        <v>0</v>
      </c>
      <c r="G424" s="47">
        <v>0</v>
      </c>
      <c r="H424" s="47">
        <v>0</v>
      </c>
      <c r="I424" s="47">
        <v>0</v>
      </c>
      <c r="J424" s="47">
        <v>0</v>
      </c>
      <c r="K424" s="49">
        <v>0</v>
      </c>
      <c r="L424" s="47">
        <v>0</v>
      </c>
      <c r="M424" s="47">
        <v>1160</v>
      </c>
      <c r="N424" s="47">
        <v>5429414.4699999997</v>
      </c>
      <c r="O424" s="47">
        <v>0</v>
      </c>
      <c r="P424" s="47">
        <v>0</v>
      </c>
      <c r="Q424" s="47">
        <v>0</v>
      </c>
      <c r="R424" s="47">
        <v>0</v>
      </c>
      <c r="S424" s="47">
        <v>0</v>
      </c>
      <c r="T424" s="47">
        <v>0</v>
      </c>
      <c r="U424" s="47">
        <v>0</v>
      </c>
      <c r="V424" s="47">
        <v>0</v>
      </c>
      <c r="W424" s="47">
        <v>0</v>
      </c>
      <c r="X424" s="47">
        <v>0</v>
      </c>
      <c r="Y424" s="47">
        <v>0</v>
      </c>
      <c r="Z424" s="47">
        <v>0</v>
      </c>
      <c r="AA424" s="47">
        <v>0</v>
      </c>
      <c r="AB424" s="47">
        <v>0</v>
      </c>
      <c r="AC424" s="47">
        <v>81441.22</v>
      </c>
      <c r="AD424" s="47">
        <v>0</v>
      </c>
      <c r="AE424" s="47">
        <v>0</v>
      </c>
      <c r="AF424" s="50" t="s">
        <v>278</v>
      </c>
      <c r="AG424" s="50">
        <v>2021</v>
      </c>
      <c r="AH424" s="51">
        <v>2021</v>
      </c>
      <c r="AT424" s="30" t="e">
        <f>VLOOKUP(C424,AW:AX,2,FALSE)</f>
        <v>#N/A</v>
      </c>
    </row>
    <row r="425" spans="1:46" ht="61.5" x14ac:dyDescent="0.85">
      <c r="A425" s="30">
        <v>1</v>
      </c>
      <c r="B425" s="108">
        <f>SUBTOTAL(103,$A$387:A425)</f>
        <v>39</v>
      </c>
      <c r="C425" s="34" t="s">
        <v>594</v>
      </c>
      <c r="D425" s="47">
        <f t="shared" si="100"/>
        <v>2101781.17</v>
      </c>
      <c r="E425" s="47">
        <v>0</v>
      </c>
      <c r="F425" s="47">
        <v>0</v>
      </c>
      <c r="G425" s="47">
        <v>0</v>
      </c>
      <c r="H425" s="47">
        <v>0</v>
      </c>
      <c r="I425" s="47">
        <v>0</v>
      </c>
      <c r="J425" s="47">
        <v>0</v>
      </c>
      <c r="K425" s="49">
        <v>0</v>
      </c>
      <c r="L425" s="47">
        <v>0</v>
      </c>
      <c r="M425" s="47">
        <v>432.6</v>
      </c>
      <c r="N425" s="47">
        <v>2070720.36</v>
      </c>
      <c r="O425" s="47">
        <v>0</v>
      </c>
      <c r="P425" s="47">
        <v>0</v>
      </c>
      <c r="Q425" s="47">
        <v>0</v>
      </c>
      <c r="R425" s="47">
        <v>0</v>
      </c>
      <c r="S425" s="47">
        <v>0</v>
      </c>
      <c r="T425" s="47">
        <v>0</v>
      </c>
      <c r="U425" s="47">
        <v>0</v>
      </c>
      <c r="V425" s="47">
        <v>0</v>
      </c>
      <c r="W425" s="47">
        <v>0</v>
      </c>
      <c r="X425" s="47">
        <v>0</v>
      </c>
      <c r="Y425" s="47">
        <v>0</v>
      </c>
      <c r="Z425" s="47">
        <v>0</v>
      </c>
      <c r="AA425" s="47">
        <v>0</v>
      </c>
      <c r="AB425" s="47">
        <v>0</v>
      </c>
      <c r="AC425" s="47">
        <v>31060.81</v>
      </c>
      <c r="AD425" s="47">
        <v>0</v>
      </c>
      <c r="AE425" s="47">
        <v>0</v>
      </c>
      <c r="AF425" s="50" t="s">
        <v>278</v>
      </c>
      <c r="AG425" s="50">
        <v>2021</v>
      </c>
      <c r="AH425" s="51">
        <v>2021</v>
      </c>
      <c r="AT425" s="30" t="e">
        <f>VLOOKUP(C425,AW:AX,2,FALSE)</f>
        <v>#N/A</v>
      </c>
    </row>
    <row r="426" spans="1:46" ht="61.5" x14ac:dyDescent="0.85">
      <c r="A426" s="30">
        <v>1</v>
      </c>
      <c r="B426" s="108">
        <f>SUBTOTAL(103,$A$387:A426)</f>
        <v>40</v>
      </c>
      <c r="C426" s="34" t="s">
        <v>595</v>
      </c>
      <c r="D426" s="47">
        <f t="shared" si="100"/>
        <v>663048.75</v>
      </c>
      <c r="E426" s="47">
        <v>0</v>
      </c>
      <c r="F426" s="47">
        <v>0</v>
      </c>
      <c r="G426" s="47">
        <v>0</v>
      </c>
      <c r="H426" s="47">
        <v>0</v>
      </c>
      <c r="I426" s="47">
        <v>0</v>
      </c>
      <c r="J426" s="47">
        <v>0</v>
      </c>
      <c r="K426" s="49">
        <v>0</v>
      </c>
      <c r="L426" s="47">
        <v>0</v>
      </c>
      <c r="M426" s="47">
        <v>0</v>
      </c>
      <c r="N426" s="47">
        <v>0</v>
      </c>
      <c r="O426" s="47">
        <v>0</v>
      </c>
      <c r="P426" s="47">
        <v>0</v>
      </c>
      <c r="Q426" s="47">
        <v>185.8</v>
      </c>
      <c r="R426" s="47">
        <v>653250</v>
      </c>
      <c r="S426" s="47">
        <v>0</v>
      </c>
      <c r="T426" s="47">
        <v>0</v>
      </c>
      <c r="U426" s="47">
        <v>0</v>
      </c>
      <c r="V426" s="47">
        <v>0</v>
      </c>
      <c r="W426" s="47">
        <v>0</v>
      </c>
      <c r="X426" s="47">
        <v>0</v>
      </c>
      <c r="Y426" s="47">
        <v>0</v>
      </c>
      <c r="Z426" s="47">
        <v>0</v>
      </c>
      <c r="AA426" s="47">
        <v>0</v>
      </c>
      <c r="AB426" s="47">
        <v>0</v>
      </c>
      <c r="AC426" s="47">
        <v>9798.75</v>
      </c>
      <c r="AD426" s="47">
        <v>0</v>
      </c>
      <c r="AE426" s="47">
        <v>0</v>
      </c>
      <c r="AF426" s="50" t="s">
        <v>278</v>
      </c>
      <c r="AG426" s="50">
        <v>2021</v>
      </c>
      <c r="AH426" s="51">
        <v>2021</v>
      </c>
      <c r="AT426" s="30" t="e">
        <f>VLOOKUP(C426,AW:AX,2,FALSE)</f>
        <v>#N/A</v>
      </c>
    </row>
    <row r="427" spans="1:46" ht="61.5" x14ac:dyDescent="0.85">
      <c r="A427" s="30">
        <v>1</v>
      </c>
      <c r="B427" s="108">
        <f>SUBTOTAL(103,$A$387:A427)</f>
        <v>41</v>
      </c>
      <c r="C427" s="34" t="s">
        <v>596</v>
      </c>
      <c r="D427" s="47">
        <f t="shared" si="100"/>
        <v>2694940.58</v>
      </c>
      <c r="E427" s="47">
        <v>0</v>
      </c>
      <c r="F427" s="47">
        <v>0</v>
      </c>
      <c r="G427" s="47">
        <v>0</v>
      </c>
      <c r="H427" s="47">
        <v>0</v>
      </c>
      <c r="I427" s="47">
        <v>0</v>
      </c>
      <c r="J427" s="47">
        <v>0</v>
      </c>
      <c r="K427" s="49">
        <v>0</v>
      </c>
      <c r="L427" s="47">
        <v>0</v>
      </c>
      <c r="M427" s="47">
        <v>642</v>
      </c>
      <c r="N427" s="47">
        <v>2655113.87</v>
      </c>
      <c r="O427" s="47">
        <v>0</v>
      </c>
      <c r="P427" s="47">
        <v>0</v>
      </c>
      <c r="Q427" s="47">
        <v>0</v>
      </c>
      <c r="R427" s="47">
        <v>0</v>
      </c>
      <c r="S427" s="47">
        <v>0</v>
      </c>
      <c r="T427" s="47">
        <v>0</v>
      </c>
      <c r="U427" s="47">
        <v>0</v>
      </c>
      <c r="V427" s="47">
        <v>0</v>
      </c>
      <c r="W427" s="47">
        <v>0</v>
      </c>
      <c r="X427" s="47">
        <v>0</v>
      </c>
      <c r="Y427" s="47">
        <v>0</v>
      </c>
      <c r="Z427" s="47">
        <v>0</v>
      </c>
      <c r="AA427" s="47">
        <v>0</v>
      </c>
      <c r="AB427" s="47">
        <v>0</v>
      </c>
      <c r="AC427" s="47">
        <v>39826.71</v>
      </c>
      <c r="AD427" s="47">
        <v>0</v>
      </c>
      <c r="AE427" s="47">
        <v>0</v>
      </c>
      <c r="AF427" s="50" t="s">
        <v>278</v>
      </c>
      <c r="AG427" s="50">
        <v>2021</v>
      </c>
      <c r="AH427" s="51">
        <v>2021</v>
      </c>
      <c r="AT427" s="30" t="e">
        <f>VLOOKUP(C427,AW:AX,2,FALSE)</f>
        <v>#N/A</v>
      </c>
    </row>
    <row r="428" spans="1:46" ht="61.5" x14ac:dyDescent="0.85">
      <c r="A428" s="30">
        <v>1</v>
      </c>
      <c r="B428" s="108">
        <f>SUBTOTAL(103,$A$387:A428)</f>
        <v>42</v>
      </c>
      <c r="C428" s="34" t="s">
        <v>866</v>
      </c>
      <c r="D428" s="47">
        <f t="shared" si="100"/>
        <v>1514967.92</v>
      </c>
      <c r="E428" s="47">
        <v>0</v>
      </c>
      <c r="F428" s="47">
        <v>0</v>
      </c>
      <c r="G428" s="47">
        <v>0</v>
      </c>
      <c r="H428" s="47">
        <v>0</v>
      </c>
      <c r="I428" s="47">
        <v>0</v>
      </c>
      <c r="J428" s="47">
        <v>0</v>
      </c>
      <c r="K428" s="49">
        <v>0</v>
      </c>
      <c r="L428" s="47">
        <v>0</v>
      </c>
      <c r="M428" s="47">
        <v>300</v>
      </c>
      <c r="N428" s="47">
        <v>1492579.23</v>
      </c>
      <c r="O428" s="47">
        <v>0</v>
      </c>
      <c r="P428" s="47">
        <v>0</v>
      </c>
      <c r="Q428" s="47">
        <v>0</v>
      </c>
      <c r="R428" s="47">
        <v>0</v>
      </c>
      <c r="S428" s="47">
        <v>0</v>
      </c>
      <c r="T428" s="47">
        <v>0</v>
      </c>
      <c r="U428" s="47">
        <v>0</v>
      </c>
      <c r="V428" s="47">
        <v>0</v>
      </c>
      <c r="W428" s="47">
        <v>0</v>
      </c>
      <c r="X428" s="47">
        <v>0</v>
      </c>
      <c r="Y428" s="47">
        <v>0</v>
      </c>
      <c r="Z428" s="47">
        <v>0</v>
      </c>
      <c r="AA428" s="47">
        <v>0</v>
      </c>
      <c r="AB428" s="47">
        <v>0</v>
      </c>
      <c r="AC428" s="47">
        <v>22388.69</v>
      </c>
      <c r="AD428" s="47">
        <v>0</v>
      </c>
      <c r="AE428" s="47">
        <v>0</v>
      </c>
      <c r="AF428" s="50" t="s">
        <v>278</v>
      </c>
      <c r="AG428" s="50">
        <v>2021</v>
      </c>
      <c r="AH428" s="51">
        <v>2021</v>
      </c>
      <c r="AT428" s="30" t="e">
        <f>VLOOKUP(C428,AW:AX,2,FALSE)</f>
        <v>#N/A</v>
      </c>
    </row>
    <row r="429" spans="1:46" ht="61.5" x14ac:dyDescent="0.85">
      <c r="A429" s="30">
        <v>1</v>
      </c>
      <c r="B429" s="108">
        <f>SUBTOTAL(103,$A$387:A429)</f>
        <v>43</v>
      </c>
      <c r="C429" s="34" t="s">
        <v>597</v>
      </c>
      <c r="D429" s="47">
        <f t="shared" si="100"/>
        <v>11073348.710000001</v>
      </c>
      <c r="E429" s="47">
        <v>0</v>
      </c>
      <c r="F429" s="47">
        <v>0</v>
      </c>
      <c r="G429" s="47">
        <v>0</v>
      </c>
      <c r="H429" s="47">
        <v>0</v>
      </c>
      <c r="I429" s="47">
        <v>0</v>
      </c>
      <c r="J429" s="47">
        <v>0</v>
      </c>
      <c r="K429" s="49">
        <v>0</v>
      </c>
      <c r="L429" s="47">
        <v>0</v>
      </c>
      <c r="M429" s="47">
        <v>2300</v>
      </c>
      <c r="N429" s="47">
        <v>10909703.16</v>
      </c>
      <c r="O429" s="47">
        <v>0</v>
      </c>
      <c r="P429" s="47">
        <v>0</v>
      </c>
      <c r="Q429" s="47">
        <v>0</v>
      </c>
      <c r="R429" s="47">
        <v>0</v>
      </c>
      <c r="S429" s="47">
        <v>0</v>
      </c>
      <c r="T429" s="47">
        <v>0</v>
      </c>
      <c r="U429" s="47">
        <v>0</v>
      </c>
      <c r="V429" s="47">
        <v>0</v>
      </c>
      <c r="W429" s="47">
        <v>0</v>
      </c>
      <c r="X429" s="47">
        <v>0</v>
      </c>
      <c r="Y429" s="47">
        <v>0</v>
      </c>
      <c r="Z429" s="47">
        <v>0</v>
      </c>
      <c r="AA429" s="47">
        <v>0</v>
      </c>
      <c r="AB429" s="47">
        <v>0</v>
      </c>
      <c r="AC429" s="47">
        <v>163645.54999999999</v>
      </c>
      <c r="AD429" s="47">
        <v>0</v>
      </c>
      <c r="AE429" s="47">
        <v>0</v>
      </c>
      <c r="AF429" s="50" t="s">
        <v>278</v>
      </c>
      <c r="AG429" s="50">
        <v>2021</v>
      </c>
      <c r="AH429" s="51">
        <v>2021</v>
      </c>
      <c r="AT429" s="30" t="e">
        <f>VLOOKUP(C429,AW:AX,2,FALSE)</f>
        <v>#N/A</v>
      </c>
    </row>
    <row r="430" spans="1:46" ht="61.5" x14ac:dyDescent="0.85">
      <c r="A430" s="30">
        <v>1</v>
      </c>
      <c r="B430" s="108">
        <f>SUBTOTAL(103,$A$387:A430)</f>
        <v>44</v>
      </c>
      <c r="C430" s="34" t="s">
        <v>598</v>
      </c>
      <c r="D430" s="47">
        <f t="shared" si="100"/>
        <v>5777399.3300000001</v>
      </c>
      <c r="E430" s="47">
        <v>0</v>
      </c>
      <c r="F430" s="47">
        <v>0</v>
      </c>
      <c r="G430" s="47">
        <v>0</v>
      </c>
      <c r="H430" s="47">
        <v>0</v>
      </c>
      <c r="I430" s="47">
        <v>0</v>
      </c>
      <c r="J430" s="47">
        <v>0</v>
      </c>
      <c r="K430" s="49">
        <v>0</v>
      </c>
      <c r="L430" s="47">
        <v>0</v>
      </c>
      <c r="M430" s="47">
        <v>1200</v>
      </c>
      <c r="N430" s="47">
        <v>5692019.04</v>
      </c>
      <c r="O430" s="47">
        <v>0</v>
      </c>
      <c r="P430" s="47">
        <v>0</v>
      </c>
      <c r="Q430" s="47">
        <v>0</v>
      </c>
      <c r="R430" s="47">
        <v>0</v>
      </c>
      <c r="S430" s="47">
        <v>0</v>
      </c>
      <c r="T430" s="47">
        <v>0</v>
      </c>
      <c r="U430" s="47">
        <v>0</v>
      </c>
      <c r="V430" s="47">
        <v>0</v>
      </c>
      <c r="W430" s="47">
        <v>0</v>
      </c>
      <c r="X430" s="47">
        <v>0</v>
      </c>
      <c r="Y430" s="47">
        <v>0</v>
      </c>
      <c r="Z430" s="47">
        <v>0</v>
      </c>
      <c r="AA430" s="47">
        <v>0</v>
      </c>
      <c r="AB430" s="47">
        <v>0</v>
      </c>
      <c r="AC430" s="47">
        <v>85380.29</v>
      </c>
      <c r="AD430" s="47">
        <v>0</v>
      </c>
      <c r="AE430" s="47">
        <v>0</v>
      </c>
      <c r="AF430" s="50" t="s">
        <v>278</v>
      </c>
      <c r="AG430" s="50">
        <v>2021</v>
      </c>
      <c r="AH430" s="51">
        <v>2021</v>
      </c>
      <c r="AT430" s="30" t="e">
        <f>VLOOKUP(C430,AW:AX,2,FALSE)</f>
        <v>#N/A</v>
      </c>
    </row>
    <row r="431" spans="1:46" ht="61.5" x14ac:dyDescent="0.85">
      <c r="A431" s="30">
        <v>1</v>
      </c>
      <c r="B431" s="108">
        <f>SUBTOTAL(103,$A$387:A431)</f>
        <v>45</v>
      </c>
      <c r="C431" s="34" t="s">
        <v>599</v>
      </c>
      <c r="D431" s="47">
        <f t="shared" si="100"/>
        <v>2002735.6700000002</v>
      </c>
      <c r="E431" s="47">
        <v>0</v>
      </c>
      <c r="F431" s="47">
        <v>0</v>
      </c>
      <c r="G431" s="47">
        <v>0</v>
      </c>
      <c r="H431" s="47">
        <v>0</v>
      </c>
      <c r="I431" s="47">
        <v>0</v>
      </c>
      <c r="J431" s="47">
        <v>0</v>
      </c>
      <c r="K431" s="49">
        <v>0</v>
      </c>
      <c r="L431" s="47">
        <v>0</v>
      </c>
      <c r="M431" s="47">
        <v>0</v>
      </c>
      <c r="N431" s="47">
        <v>0</v>
      </c>
      <c r="O431" s="47">
        <v>0</v>
      </c>
      <c r="P431" s="47">
        <v>0</v>
      </c>
      <c r="Q431" s="47">
        <v>483</v>
      </c>
      <c r="R431" s="47">
        <v>1973138.59</v>
      </c>
      <c r="S431" s="47">
        <v>0</v>
      </c>
      <c r="T431" s="47">
        <v>0</v>
      </c>
      <c r="U431" s="47">
        <v>0</v>
      </c>
      <c r="V431" s="47">
        <v>0</v>
      </c>
      <c r="W431" s="47">
        <v>0</v>
      </c>
      <c r="X431" s="47">
        <v>0</v>
      </c>
      <c r="Y431" s="47">
        <v>0</v>
      </c>
      <c r="Z431" s="47">
        <v>0</v>
      </c>
      <c r="AA431" s="47">
        <v>0</v>
      </c>
      <c r="AB431" s="47">
        <v>0</v>
      </c>
      <c r="AC431" s="47">
        <v>29597.08</v>
      </c>
      <c r="AD431" s="47">
        <v>0</v>
      </c>
      <c r="AE431" s="47">
        <v>0</v>
      </c>
      <c r="AF431" s="50" t="s">
        <v>278</v>
      </c>
      <c r="AG431" s="50">
        <v>2021</v>
      </c>
      <c r="AH431" s="51">
        <v>2021</v>
      </c>
      <c r="AT431" s="30" t="e">
        <f>VLOOKUP(C431,AW:AX,2,FALSE)</f>
        <v>#N/A</v>
      </c>
    </row>
    <row r="432" spans="1:46" ht="61.5" x14ac:dyDescent="0.85">
      <c r="A432" s="30">
        <v>1</v>
      </c>
      <c r="B432" s="108">
        <f>SUBTOTAL(103,$A$387:A432)</f>
        <v>46</v>
      </c>
      <c r="C432" s="34" t="s">
        <v>600</v>
      </c>
      <c r="D432" s="47">
        <f t="shared" si="100"/>
        <v>2223274.2000000002</v>
      </c>
      <c r="E432" s="47">
        <v>0</v>
      </c>
      <c r="F432" s="47">
        <v>0</v>
      </c>
      <c r="G432" s="47">
        <v>0</v>
      </c>
      <c r="H432" s="47">
        <v>0</v>
      </c>
      <c r="I432" s="47">
        <v>0</v>
      </c>
      <c r="J432" s="47">
        <v>0</v>
      </c>
      <c r="K432" s="49">
        <v>0</v>
      </c>
      <c r="L432" s="47">
        <v>0</v>
      </c>
      <c r="M432" s="47">
        <v>0</v>
      </c>
      <c r="N432" s="47">
        <v>0</v>
      </c>
      <c r="O432" s="47">
        <v>0</v>
      </c>
      <c r="P432" s="47">
        <v>0</v>
      </c>
      <c r="Q432" s="47">
        <v>506.2</v>
      </c>
      <c r="R432" s="47">
        <v>2190417.9300000002</v>
      </c>
      <c r="S432" s="47">
        <v>0</v>
      </c>
      <c r="T432" s="47">
        <v>0</v>
      </c>
      <c r="U432" s="47">
        <v>0</v>
      </c>
      <c r="V432" s="47">
        <v>0</v>
      </c>
      <c r="W432" s="47">
        <v>0</v>
      </c>
      <c r="X432" s="47">
        <v>0</v>
      </c>
      <c r="Y432" s="47">
        <v>0</v>
      </c>
      <c r="Z432" s="47">
        <v>0</v>
      </c>
      <c r="AA432" s="47">
        <v>0</v>
      </c>
      <c r="AB432" s="47">
        <v>0</v>
      </c>
      <c r="AC432" s="47">
        <v>32856.269999999997</v>
      </c>
      <c r="AD432" s="47">
        <v>0</v>
      </c>
      <c r="AE432" s="47">
        <v>0</v>
      </c>
      <c r="AF432" s="50" t="s">
        <v>278</v>
      </c>
      <c r="AG432" s="50">
        <v>2021</v>
      </c>
      <c r="AH432" s="51">
        <v>2021</v>
      </c>
      <c r="AT432" s="30" t="e">
        <f>VLOOKUP(C432,AW:AX,2,FALSE)</f>
        <v>#N/A</v>
      </c>
    </row>
    <row r="433" spans="1:46" ht="61.5" x14ac:dyDescent="0.85">
      <c r="A433" s="30">
        <v>1</v>
      </c>
      <c r="B433" s="108">
        <f>SUBTOTAL(103,$A$387:A433)</f>
        <v>47</v>
      </c>
      <c r="C433" s="34" t="s">
        <v>601</v>
      </c>
      <c r="D433" s="47">
        <f t="shared" si="100"/>
        <v>4648603.68</v>
      </c>
      <c r="E433" s="47">
        <v>0</v>
      </c>
      <c r="F433" s="47">
        <v>0</v>
      </c>
      <c r="G433" s="47">
        <v>0</v>
      </c>
      <c r="H433" s="47">
        <v>0</v>
      </c>
      <c r="I433" s="47">
        <v>0</v>
      </c>
      <c r="J433" s="47">
        <v>0</v>
      </c>
      <c r="K433" s="49">
        <v>0</v>
      </c>
      <c r="L433" s="47">
        <v>0</v>
      </c>
      <c r="M433" s="47">
        <v>960</v>
      </c>
      <c r="N433" s="47">
        <v>4579905.0999999996</v>
      </c>
      <c r="O433" s="47">
        <v>0</v>
      </c>
      <c r="P433" s="47">
        <v>0</v>
      </c>
      <c r="Q433" s="47">
        <v>0</v>
      </c>
      <c r="R433" s="47">
        <v>0</v>
      </c>
      <c r="S433" s="47">
        <v>0</v>
      </c>
      <c r="T433" s="47">
        <v>0</v>
      </c>
      <c r="U433" s="47">
        <v>0</v>
      </c>
      <c r="V433" s="47">
        <v>0</v>
      </c>
      <c r="W433" s="47">
        <v>0</v>
      </c>
      <c r="X433" s="47">
        <v>0</v>
      </c>
      <c r="Y433" s="47">
        <v>0</v>
      </c>
      <c r="Z433" s="47">
        <v>0</v>
      </c>
      <c r="AA433" s="47">
        <v>0</v>
      </c>
      <c r="AB433" s="47">
        <v>0</v>
      </c>
      <c r="AC433" s="47">
        <v>68698.58</v>
      </c>
      <c r="AD433" s="47">
        <v>0</v>
      </c>
      <c r="AE433" s="47">
        <v>0</v>
      </c>
      <c r="AF433" s="50" t="s">
        <v>278</v>
      </c>
      <c r="AG433" s="50">
        <v>2021</v>
      </c>
      <c r="AH433" s="51">
        <v>2021</v>
      </c>
      <c r="AT433" s="30" t="e">
        <f>VLOOKUP(C433,AW:AX,2,FALSE)</f>
        <v>#N/A</v>
      </c>
    </row>
    <row r="434" spans="1:46" ht="61.5" x14ac:dyDescent="0.85">
      <c r="A434" s="30">
        <v>1</v>
      </c>
      <c r="B434" s="108">
        <f>SUBTOTAL(103,$A$387:A434)</f>
        <v>48</v>
      </c>
      <c r="C434" s="34" t="s">
        <v>602</v>
      </c>
      <c r="D434" s="47">
        <f t="shared" si="100"/>
        <v>3092730.04</v>
      </c>
      <c r="E434" s="47">
        <v>0</v>
      </c>
      <c r="F434" s="47">
        <v>0</v>
      </c>
      <c r="G434" s="47">
        <v>0</v>
      </c>
      <c r="H434" s="47">
        <v>0</v>
      </c>
      <c r="I434" s="47">
        <v>0</v>
      </c>
      <c r="J434" s="47">
        <v>0</v>
      </c>
      <c r="K434" s="49">
        <v>0</v>
      </c>
      <c r="L434" s="47">
        <v>0</v>
      </c>
      <c r="M434" s="47">
        <v>651</v>
      </c>
      <c r="N434" s="47">
        <v>3047024.67</v>
      </c>
      <c r="O434" s="47">
        <v>0</v>
      </c>
      <c r="P434" s="47">
        <v>0</v>
      </c>
      <c r="Q434" s="47">
        <v>0</v>
      </c>
      <c r="R434" s="47">
        <v>0</v>
      </c>
      <c r="S434" s="47">
        <v>0</v>
      </c>
      <c r="T434" s="47">
        <v>0</v>
      </c>
      <c r="U434" s="47">
        <v>0</v>
      </c>
      <c r="V434" s="47">
        <v>0</v>
      </c>
      <c r="W434" s="47">
        <v>0</v>
      </c>
      <c r="X434" s="47">
        <v>0</v>
      </c>
      <c r="Y434" s="47">
        <v>0</v>
      </c>
      <c r="Z434" s="47">
        <v>0</v>
      </c>
      <c r="AA434" s="47">
        <v>0</v>
      </c>
      <c r="AB434" s="47">
        <v>0</v>
      </c>
      <c r="AC434" s="47">
        <v>45705.37</v>
      </c>
      <c r="AD434" s="47">
        <v>0</v>
      </c>
      <c r="AE434" s="47">
        <v>0</v>
      </c>
      <c r="AF434" s="50" t="s">
        <v>278</v>
      </c>
      <c r="AG434" s="50">
        <v>2021</v>
      </c>
      <c r="AH434" s="51">
        <v>2021</v>
      </c>
      <c r="AT434" s="30" t="e">
        <f>VLOOKUP(C434,AW:AX,2,FALSE)</f>
        <v>#N/A</v>
      </c>
    </row>
    <row r="435" spans="1:46" ht="61.5" x14ac:dyDescent="0.85">
      <c r="A435" s="30">
        <v>1</v>
      </c>
      <c r="B435" s="108">
        <f>SUBTOTAL(103,$A$387:A435)</f>
        <v>49</v>
      </c>
      <c r="C435" s="34" t="s">
        <v>603</v>
      </c>
      <c r="D435" s="47">
        <f t="shared" si="100"/>
        <v>3133802.02</v>
      </c>
      <c r="E435" s="47">
        <v>0</v>
      </c>
      <c r="F435" s="47">
        <v>0</v>
      </c>
      <c r="G435" s="47">
        <v>0</v>
      </c>
      <c r="H435" s="47">
        <v>0</v>
      </c>
      <c r="I435" s="47">
        <v>0</v>
      </c>
      <c r="J435" s="47">
        <v>0</v>
      </c>
      <c r="K435" s="49">
        <v>0</v>
      </c>
      <c r="L435" s="47">
        <v>0</v>
      </c>
      <c r="M435" s="47">
        <v>651</v>
      </c>
      <c r="N435" s="47">
        <v>3087489.67</v>
      </c>
      <c r="O435" s="47">
        <v>0</v>
      </c>
      <c r="P435" s="47">
        <v>0</v>
      </c>
      <c r="Q435" s="47">
        <v>0</v>
      </c>
      <c r="R435" s="47">
        <v>0</v>
      </c>
      <c r="S435" s="47">
        <v>0</v>
      </c>
      <c r="T435" s="47">
        <v>0</v>
      </c>
      <c r="U435" s="47">
        <v>0</v>
      </c>
      <c r="V435" s="47">
        <v>0</v>
      </c>
      <c r="W435" s="47">
        <v>0</v>
      </c>
      <c r="X435" s="47">
        <v>0</v>
      </c>
      <c r="Y435" s="47">
        <v>0</v>
      </c>
      <c r="Z435" s="47">
        <v>0</v>
      </c>
      <c r="AA435" s="47">
        <v>0</v>
      </c>
      <c r="AB435" s="47">
        <v>0</v>
      </c>
      <c r="AC435" s="47">
        <v>46312.35</v>
      </c>
      <c r="AD435" s="47">
        <v>0</v>
      </c>
      <c r="AE435" s="47">
        <v>0</v>
      </c>
      <c r="AF435" s="50" t="s">
        <v>278</v>
      </c>
      <c r="AG435" s="50">
        <v>2021</v>
      </c>
      <c r="AH435" s="51">
        <v>2021</v>
      </c>
      <c r="AT435" s="30" t="e">
        <f>VLOOKUP(C435,AW:AX,2,FALSE)</f>
        <v>#N/A</v>
      </c>
    </row>
    <row r="436" spans="1:46" ht="61.5" x14ac:dyDescent="0.85">
      <c r="A436" s="30">
        <v>1</v>
      </c>
      <c r="B436" s="108">
        <f>SUBTOTAL(103,$A$387:A436)</f>
        <v>50</v>
      </c>
      <c r="C436" s="34" t="s">
        <v>604</v>
      </c>
      <c r="D436" s="47">
        <f t="shared" si="100"/>
        <v>4231945.88</v>
      </c>
      <c r="E436" s="47">
        <v>0</v>
      </c>
      <c r="F436" s="47">
        <v>0</v>
      </c>
      <c r="G436" s="47">
        <v>0</v>
      </c>
      <c r="H436" s="47">
        <v>0</v>
      </c>
      <c r="I436" s="47">
        <v>0</v>
      </c>
      <c r="J436" s="47">
        <v>0</v>
      </c>
      <c r="K436" s="49">
        <v>0</v>
      </c>
      <c r="L436" s="47">
        <v>0</v>
      </c>
      <c r="M436" s="47">
        <v>879</v>
      </c>
      <c r="N436" s="47">
        <v>4169404.81</v>
      </c>
      <c r="O436" s="47">
        <v>0</v>
      </c>
      <c r="P436" s="47">
        <v>0</v>
      </c>
      <c r="Q436" s="47">
        <v>0</v>
      </c>
      <c r="R436" s="47">
        <v>0</v>
      </c>
      <c r="S436" s="47">
        <v>0</v>
      </c>
      <c r="T436" s="47">
        <v>0</v>
      </c>
      <c r="U436" s="47">
        <v>0</v>
      </c>
      <c r="V436" s="47">
        <v>0</v>
      </c>
      <c r="W436" s="47">
        <v>0</v>
      </c>
      <c r="X436" s="47">
        <v>0</v>
      </c>
      <c r="Y436" s="47">
        <v>0</v>
      </c>
      <c r="Z436" s="47">
        <v>0</v>
      </c>
      <c r="AA436" s="47">
        <v>0</v>
      </c>
      <c r="AB436" s="47">
        <v>0</v>
      </c>
      <c r="AC436" s="47">
        <v>62541.07</v>
      </c>
      <c r="AD436" s="47">
        <v>0</v>
      </c>
      <c r="AE436" s="47">
        <v>0</v>
      </c>
      <c r="AF436" s="50" t="s">
        <v>278</v>
      </c>
      <c r="AG436" s="50">
        <v>2021</v>
      </c>
      <c r="AH436" s="51">
        <v>2021</v>
      </c>
      <c r="AT436" s="30" t="e">
        <f>VLOOKUP(C436,AW:AX,2,FALSE)</f>
        <v>#N/A</v>
      </c>
    </row>
    <row r="437" spans="1:46" ht="61.5" x14ac:dyDescent="0.85">
      <c r="A437" s="30">
        <v>1</v>
      </c>
      <c r="B437" s="108">
        <f>SUBTOTAL(103,$A$387:A437)</f>
        <v>51</v>
      </c>
      <c r="C437" s="34" t="s">
        <v>605</v>
      </c>
      <c r="D437" s="47">
        <f t="shared" si="100"/>
        <v>1165842.2</v>
      </c>
      <c r="E437" s="47">
        <v>0</v>
      </c>
      <c r="F437" s="47">
        <v>0</v>
      </c>
      <c r="G437" s="47">
        <v>0</v>
      </c>
      <c r="H437" s="47">
        <v>0</v>
      </c>
      <c r="I437" s="47">
        <v>0</v>
      </c>
      <c r="J437" s="47">
        <v>0</v>
      </c>
      <c r="K437" s="49">
        <v>0</v>
      </c>
      <c r="L437" s="47">
        <v>0</v>
      </c>
      <c r="M437" s="47">
        <v>287</v>
      </c>
      <c r="N437" s="47">
        <v>1148613</v>
      </c>
      <c r="O437" s="47">
        <v>0</v>
      </c>
      <c r="P437" s="47">
        <v>0</v>
      </c>
      <c r="Q437" s="47">
        <v>0</v>
      </c>
      <c r="R437" s="47">
        <v>0</v>
      </c>
      <c r="S437" s="47">
        <v>0</v>
      </c>
      <c r="T437" s="47">
        <v>0</v>
      </c>
      <c r="U437" s="47">
        <v>0</v>
      </c>
      <c r="V437" s="47">
        <v>0</v>
      </c>
      <c r="W437" s="47">
        <v>0</v>
      </c>
      <c r="X437" s="47">
        <v>0</v>
      </c>
      <c r="Y437" s="47">
        <v>0</v>
      </c>
      <c r="Z437" s="47">
        <v>0</v>
      </c>
      <c r="AA437" s="47">
        <v>0</v>
      </c>
      <c r="AB437" s="47">
        <v>0</v>
      </c>
      <c r="AC437" s="47">
        <v>17229.2</v>
      </c>
      <c r="AD437" s="47">
        <v>0</v>
      </c>
      <c r="AE437" s="47">
        <v>0</v>
      </c>
      <c r="AF437" s="50" t="s">
        <v>278</v>
      </c>
      <c r="AG437" s="50">
        <v>2021</v>
      </c>
      <c r="AH437" s="51">
        <v>2021</v>
      </c>
      <c r="AT437" s="30" t="e">
        <f>VLOOKUP(C437,AW:AX,2,FALSE)</f>
        <v>#N/A</v>
      </c>
    </row>
    <row r="438" spans="1:46" ht="61.5" x14ac:dyDescent="0.85">
      <c r="A438" s="30">
        <v>1</v>
      </c>
      <c r="B438" s="108">
        <f>SUBTOTAL(103,$A$387:A438)</f>
        <v>52</v>
      </c>
      <c r="C438" s="34" t="s">
        <v>606</v>
      </c>
      <c r="D438" s="47">
        <f t="shared" si="100"/>
        <v>3476070.0900000003</v>
      </c>
      <c r="E438" s="47">
        <v>0</v>
      </c>
      <c r="F438" s="47">
        <v>0</v>
      </c>
      <c r="G438" s="47">
        <v>0</v>
      </c>
      <c r="H438" s="47">
        <v>0</v>
      </c>
      <c r="I438" s="47">
        <v>0</v>
      </c>
      <c r="J438" s="47">
        <v>0</v>
      </c>
      <c r="K438" s="49">
        <v>0</v>
      </c>
      <c r="L438" s="47">
        <v>0</v>
      </c>
      <c r="M438" s="47">
        <v>722</v>
      </c>
      <c r="N438" s="47">
        <v>3424699.6</v>
      </c>
      <c r="O438" s="47">
        <v>0</v>
      </c>
      <c r="P438" s="47">
        <v>0</v>
      </c>
      <c r="Q438" s="47">
        <v>0</v>
      </c>
      <c r="R438" s="47">
        <v>0</v>
      </c>
      <c r="S438" s="47">
        <v>0</v>
      </c>
      <c r="T438" s="47">
        <v>0</v>
      </c>
      <c r="U438" s="47">
        <v>0</v>
      </c>
      <c r="V438" s="47">
        <v>0</v>
      </c>
      <c r="W438" s="47">
        <v>0</v>
      </c>
      <c r="X438" s="47">
        <v>0</v>
      </c>
      <c r="Y438" s="47">
        <v>0</v>
      </c>
      <c r="Z438" s="47">
        <v>0</v>
      </c>
      <c r="AA438" s="47">
        <v>0</v>
      </c>
      <c r="AB438" s="47">
        <v>0</v>
      </c>
      <c r="AC438" s="47">
        <v>51370.49</v>
      </c>
      <c r="AD438" s="47">
        <v>0</v>
      </c>
      <c r="AE438" s="47">
        <v>0</v>
      </c>
      <c r="AF438" s="50" t="s">
        <v>278</v>
      </c>
      <c r="AG438" s="50">
        <v>2021</v>
      </c>
      <c r="AH438" s="51">
        <v>2021</v>
      </c>
      <c r="AT438" s="30" t="e">
        <f>VLOOKUP(C438,AW:AX,2,FALSE)</f>
        <v>#N/A</v>
      </c>
    </row>
    <row r="439" spans="1:46" ht="61.5" x14ac:dyDescent="0.85">
      <c r="A439" s="30">
        <v>1</v>
      </c>
      <c r="B439" s="108">
        <f>SUBTOTAL(103,$A$387:A439)</f>
        <v>53</v>
      </c>
      <c r="C439" s="34" t="s">
        <v>607</v>
      </c>
      <c r="D439" s="47">
        <f t="shared" si="100"/>
        <v>8126874.9699999997</v>
      </c>
      <c r="E439" s="47">
        <v>0</v>
      </c>
      <c r="F439" s="47">
        <v>0</v>
      </c>
      <c r="G439" s="47">
        <v>0</v>
      </c>
      <c r="H439" s="47">
        <v>0</v>
      </c>
      <c r="I439" s="47">
        <v>0</v>
      </c>
      <c r="J439" s="47">
        <v>0</v>
      </c>
      <c r="K439" s="49">
        <v>0</v>
      </c>
      <c r="L439" s="47">
        <v>0</v>
      </c>
      <c r="M439" s="47">
        <v>1688</v>
      </c>
      <c r="N439" s="47">
        <v>8006773.3700000001</v>
      </c>
      <c r="O439" s="47">
        <v>0</v>
      </c>
      <c r="P439" s="47">
        <v>0</v>
      </c>
      <c r="Q439" s="47">
        <v>0</v>
      </c>
      <c r="R439" s="47">
        <v>0</v>
      </c>
      <c r="S439" s="47">
        <v>0</v>
      </c>
      <c r="T439" s="47">
        <v>0</v>
      </c>
      <c r="U439" s="47">
        <v>0</v>
      </c>
      <c r="V439" s="47">
        <v>0</v>
      </c>
      <c r="W439" s="47">
        <v>0</v>
      </c>
      <c r="X439" s="47">
        <v>0</v>
      </c>
      <c r="Y439" s="47">
        <v>0</v>
      </c>
      <c r="Z439" s="47">
        <v>0</v>
      </c>
      <c r="AA439" s="47">
        <v>0</v>
      </c>
      <c r="AB439" s="47">
        <v>0</v>
      </c>
      <c r="AC439" s="47">
        <v>120101.6</v>
      </c>
      <c r="AD439" s="47">
        <v>0</v>
      </c>
      <c r="AE439" s="47">
        <v>0</v>
      </c>
      <c r="AF439" s="50" t="s">
        <v>278</v>
      </c>
      <c r="AG439" s="50">
        <v>2021</v>
      </c>
      <c r="AH439" s="51">
        <v>2021</v>
      </c>
      <c r="AT439" s="30" t="e">
        <f>VLOOKUP(C439,AW:AX,2,FALSE)</f>
        <v>#N/A</v>
      </c>
    </row>
    <row r="440" spans="1:46" ht="61.5" x14ac:dyDescent="0.85">
      <c r="A440" s="30">
        <v>1</v>
      </c>
      <c r="B440" s="108">
        <f>SUBTOTAL(103,$A$387:A440)</f>
        <v>54</v>
      </c>
      <c r="C440" s="34" t="s">
        <v>608</v>
      </c>
      <c r="D440" s="47">
        <f t="shared" si="100"/>
        <v>5368332.7699999996</v>
      </c>
      <c r="E440" s="47">
        <v>0</v>
      </c>
      <c r="F440" s="47">
        <v>0</v>
      </c>
      <c r="G440" s="47">
        <v>0</v>
      </c>
      <c r="H440" s="47">
        <v>0</v>
      </c>
      <c r="I440" s="47">
        <v>0</v>
      </c>
      <c r="J440" s="47">
        <v>0</v>
      </c>
      <c r="K440" s="49">
        <v>0</v>
      </c>
      <c r="L440" s="47">
        <v>0</v>
      </c>
      <c r="M440" s="47">
        <v>1130</v>
      </c>
      <c r="N440" s="47">
        <v>5288997.8</v>
      </c>
      <c r="O440" s="47">
        <v>0</v>
      </c>
      <c r="P440" s="47">
        <v>0</v>
      </c>
      <c r="Q440" s="47">
        <v>0</v>
      </c>
      <c r="R440" s="47">
        <v>0</v>
      </c>
      <c r="S440" s="47">
        <v>0</v>
      </c>
      <c r="T440" s="47">
        <v>0</v>
      </c>
      <c r="U440" s="47">
        <v>0</v>
      </c>
      <c r="V440" s="47">
        <v>0</v>
      </c>
      <c r="W440" s="47">
        <v>0</v>
      </c>
      <c r="X440" s="47">
        <v>0</v>
      </c>
      <c r="Y440" s="47">
        <v>0</v>
      </c>
      <c r="Z440" s="47">
        <v>0</v>
      </c>
      <c r="AA440" s="47">
        <v>0</v>
      </c>
      <c r="AB440" s="47">
        <v>0</v>
      </c>
      <c r="AC440" s="47">
        <v>79334.97</v>
      </c>
      <c r="AD440" s="47">
        <v>0</v>
      </c>
      <c r="AE440" s="47">
        <v>0</v>
      </c>
      <c r="AF440" s="50" t="s">
        <v>278</v>
      </c>
      <c r="AG440" s="50">
        <v>2021</v>
      </c>
      <c r="AH440" s="51">
        <v>2021</v>
      </c>
      <c r="AT440" s="30" t="e">
        <f>VLOOKUP(C440,AW:AX,2,FALSE)</f>
        <v>#N/A</v>
      </c>
    </row>
    <row r="441" spans="1:46" ht="61.5" x14ac:dyDescent="0.85">
      <c r="A441" s="30">
        <v>1</v>
      </c>
      <c r="B441" s="108">
        <f>SUBTOTAL(103,$A$387:A441)</f>
        <v>55</v>
      </c>
      <c r="C441" s="34" t="s">
        <v>609</v>
      </c>
      <c r="D441" s="47">
        <f t="shared" si="100"/>
        <v>6042822.6699999999</v>
      </c>
      <c r="E441" s="47">
        <v>0</v>
      </c>
      <c r="F441" s="47">
        <v>0</v>
      </c>
      <c r="G441" s="47">
        <v>0</v>
      </c>
      <c r="H441" s="47">
        <v>0</v>
      </c>
      <c r="I441" s="47">
        <v>0</v>
      </c>
      <c r="J441" s="47">
        <v>0</v>
      </c>
      <c r="K441" s="49">
        <v>0</v>
      </c>
      <c r="L441" s="47">
        <v>0</v>
      </c>
      <c r="M441" s="47">
        <v>1255.1300000000001</v>
      </c>
      <c r="N441" s="47">
        <v>5953519.8700000001</v>
      </c>
      <c r="O441" s="47">
        <v>0</v>
      </c>
      <c r="P441" s="47">
        <v>0</v>
      </c>
      <c r="Q441" s="47">
        <v>0</v>
      </c>
      <c r="R441" s="47">
        <v>0</v>
      </c>
      <c r="S441" s="47">
        <v>0</v>
      </c>
      <c r="T441" s="47">
        <v>0</v>
      </c>
      <c r="U441" s="47">
        <v>0</v>
      </c>
      <c r="V441" s="47">
        <v>0</v>
      </c>
      <c r="W441" s="47">
        <v>0</v>
      </c>
      <c r="X441" s="47">
        <v>0</v>
      </c>
      <c r="Y441" s="47">
        <v>0</v>
      </c>
      <c r="Z441" s="47">
        <v>0</v>
      </c>
      <c r="AA441" s="47">
        <v>0</v>
      </c>
      <c r="AB441" s="47">
        <v>0</v>
      </c>
      <c r="AC441" s="47">
        <v>89302.8</v>
      </c>
      <c r="AD441" s="47">
        <v>0</v>
      </c>
      <c r="AE441" s="47">
        <v>0</v>
      </c>
      <c r="AF441" s="50" t="s">
        <v>278</v>
      </c>
      <c r="AG441" s="50">
        <v>2021</v>
      </c>
      <c r="AH441" s="51">
        <v>2021</v>
      </c>
      <c r="AT441" s="30" t="e">
        <f>VLOOKUP(C441,AW:AX,2,FALSE)</f>
        <v>#N/A</v>
      </c>
    </row>
    <row r="442" spans="1:46" ht="61.5" x14ac:dyDescent="0.85">
      <c r="A442" s="30">
        <v>1</v>
      </c>
      <c r="B442" s="108">
        <f>SUBTOTAL(103,$A$387:A442)</f>
        <v>56</v>
      </c>
      <c r="C442" s="34" t="s">
        <v>610</v>
      </c>
      <c r="D442" s="47">
        <f t="shared" si="100"/>
        <v>80000</v>
      </c>
      <c r="E442" s="47">
        <v>0</v>
      </c>
      <c r="F442" s="47">
        <v>0</v>
      </c>
      <c r="G442" s="47">
        <v>0</v>
      </c>
      <c r="H442" s="47">
        <v>0</v>
      </c>
      <c r="I442" s="47">
        <v>0</v>
      </c>
      <c r="J442" s="47">
        <v>0</v>
      </c>
      <c r="K442" s="49">
        <v>0</v>
      </c>
      <c r="L442" s="47">
        <v>0</v>
      </c>
      <c r="M442" s="47">
        <v>0</v>
      </c>
      <c r="N442" s="47">
        <v>0</v>
      </c>
      <c r="O442" s="47">
        <v>0</v>
      </c>
      <c r="P442" s="47">
        <v>0</v>
      </c>
      <c r="Q442" s="47">
        <v>0</v>
      </c>
      <c r="R442" s="47">
        <v>0</v>
      </c>
      <c r="S442" s="47">
        <v>0</v>
      </c>
      <c r="T442" s="47">
        <v>0</v>
      </c>
      <c r="U442" s="47">
        <v>0</v>
      </c>
      <c r="V442" s="47">
        <v>0</v>
      </c>
      <c r="W442" s="47">
        <v>0</v>
      </c>
      <c r="X442" s="47">
        <v>0</v>
      </c>
      <c r="Y442" s="47">
        <v>0</v>
      </c>
      <c r="Z442" s="47">
        <v>0</v>
      </c>
      <c r="AA442" s="47">
        <v>0</v>
      </c>
      <c r="AB442" s="47">
        <v>0</v>
      </c>
      <c r="AC442" s="47">
        <v>0</v>
      </c>
      <c r="AD442" s="47">
        <v>80000</v>
      </c>
      <c r="AE442" s="47">
        <v>0</v>
      </c>
      <c r="AF442" s="50">
        <v>2021</v>
      </c>
      <c r="AG442" s="50" t="s">
        <v>278</v>
      </c>
      <c r="AH442" s="51" t="s">
        <v>278</v>
      </c>
      <c r="AT442" s="30" t="e">
        <f>VLOOKUP(C442,AW:AX,2,FALSE)</f>
        <v>#N/A</v>
      </c>
    </row>
    <row r="443" spans="1:46" ht="61.5" x14ac:dyDescent="0.85">
      <c r="A443" s="30">
        <v>1</v>
      </c>
      <c r="B443" s="108">
        <f>SUBTOTAL(103,$A$387:A443)</f>
        <v>57</v>
      </c>
      <c r="C443" s="34" t="s">
        <v>611</v>
      </c>
      <c r="D443" s="47">
        <f t="shared" si="100"/>
        <v>70000</v>
      </c>
      <c r="E443" s="47">
        <v>0</v>
      </c>
      <c r="F443" s="47">
        <v>0</v>
      </c>
      <c r="G443" s="47">
        <v>0</v>
      </c>
      <c r="H443" s="47">
        <v>0</v>
      </c>
      <c r="I443" s="47">
        <v>0</v>
      </c>
      <c r="J443" s="47">
        <v>0</v>
      </c>
      <c r="K443" s="49">
        <v>0</v>
      </c>
      <c r="L443" s="47">
        <v>0</v>
      </c>
      <c r="M443" s="47">
        <v>0</v>
      </c>
      <c r="N443" s="47">
        <v>0</v>
      </c>
      <c r="O443" s="47">
        <v>0</v>
      </c>
      <c r="P443" s="47">
        <v>0</v>
      </c>
      <c r="Q443" s="47">
        <v>0</v>
      </c>
      <c r="R443" s="47">
        <v>0</v>
      </c>
      <c r="S443" s="47">
        <v>0</v>
      </c>
      <c r="T443" s="47">
        <v>0</v>
      </c>
      <c r="U443" s="47">
        <v>0</v>
      </c>
      <c r="V443" s="47">
        <v>0</v>
      </c>
      <c r="W443" s="47">
        <v>0</v>
      </c>
      <c r="X443" s="47">
        <v>0</v>
      </c>
      <c r="Y443" s="47">
        <v>0</v>
      </c>
      <c r="Z443" s="47">
        <v>0</v>
      </c>
      <c r="AA443" s="47">
        <v>0</v>
      </c>
      <c r="AB443" s="47">
        <v>0</v>
      </c>
      <c r="AC443" s="47">
        <v>0</v>
      </c>
      <c r="AD443" s="47">
        <v>70000</v>
      </c>
      <c r="AE443" s="47">
        <v>0</v>
      </c>
      <c r="AF443" s="50">
        <v>2021</v>
      </c>
      <c r="AG443" s="50" t="s">
        <v>278</v>
      </c>
      <c r="AH443" s="51" t="s">
        <v>278</v>
      </c>
      <c r="AT443" s="30" t="e">
        <f>VLOOKUP(C443,AW:AX,2,FALSE)</f>
        <v>#N/A</v>
      </c>
    </row>
    <row r="444" spans="1:46" ht="61.5" x14ac:dyDescent="0.85">
      <c r="A444" s="30">
        <v>1</v>
      </c>
      <c r="B444" s="108">
        <f>SUBTOTAL(103,$A$387:A444)</f>
        <v>58</v>
      </c>
      <c r="C444" s="34" t="s">
        <v>1167</v>
      </c>
      <c r="D444" s="47">
        <f t="shared" si="100"/>
        <v>80000</v>
      </c>
      <c r="E444" s="47">
        <v>0</v>
      </c>
      <c r="F444" s="47">
        <v>0</v>
      </c>
      <c r="G444" s="47">
        <v>0</v>
      </c>
      <c r="H444" s="47">
        <v>0</v>
      </c>
      <c r="I444" s="47">
        <v>0</v>
      </c>
      <c r="J444" s="47">
        <v>0</v>
      </c>
      <c r="K444" s="49">
        <v>0</v>
      </c>
      <c r="L444" s="47">
        <v>0</v>
      </c>
      <c r="M444" s="47">
        <v>0</v>
      </c>
      <c r="N444" s="47">
        <v>0</v>
      </c>
      <c r="O444" s="47">
        <v>0</v>
      </c>
      <c r="P444" s="47">
        <v>0</v>
      </c>
      <c r="Q444" s="47">
        <v>0</v>
      </c>
      <c r="R444" s="47">
        <v>0</v>
      </c>
      <c r="S444" s="47">
        <v>0</v>
      </c>
      <c r="T444" s="47">
        <v>0</v>
      </c>
      <c r="U444" s="47">
        <v>0</v>
      </c>
      <c r="V444" s="47">
        <v>0</v>
      </c>
      <c r="W444" s="47">
        <v>0</v>
      </c>
      <c r="X444" s="47">
        <v>0</v>
      </c>
      <c r="Y444" s="47">
        <v>0</v>
      </c>
      <c r="Z444" s="47">
        <v>0</v>
      </c>
      <c r="AA444" s="47">
        <v>0</v>
      </c>
      <c r="AB444" s="47">
        <v>0</v>
      </c>
      <c r="AC444" s="47">
        <v>0</v>
      </c>
      <c r="AD444" s="47">
        <v>80000</v>
      </c>
      <c r="AE444" s="47">
        <v>0</v>
      </c>
      <c r="AF444" s="50">
        <v>2021</v>
      </c>
      <c r="AG444" s="50" t="s">
        <v>278</v>
      </c>
      <c r="AH444" s="51" t="s">
        <v>278</v>
      </c>
      <c r="AT444" s="30" t="e">
        <f>VLOOKUP(C444,AW:AX,2,FALSE)</f>
        <v>#N/A</v>
      </c>
    </row>
    <row r="445" spans="1:46" ht="61.5" x14ac:dyDescent="0.85">
      <c r="A445" s="30">
        <v>1</v>
      </c>
      <c r="B445" s="108">
        <f>SUBTOTAL(103,$A$387:A445)</f>
        <v>59</v>
      </c>
      <c r="C445" s="34" t="s">
        <v>612</v>
      </c>
      <c r="D445" s="47">
        <f t="shared" si="100"/>
        <v>100000</v>
      </c>
      <c r="E445" s="47">
        <v>0</v>
      </c>
      <c r="F445" s="47">
        <v>0</v>
      </c>
      <c r="G445" s="47">
        <v>0</v>
      </c>
      <c r="H445" s="47">
        <v>0</v>
      </c>
      <c r="I445" s="47">
        <v>0</v>
      </c>
      <c r="J445" s="47">
        <v>0</v>
      </c>
      <c r="K445" s="49">
        <v>0</v>
      </c>
      <c r="L445" s="47">
        <v>0</v>
      </c>
      <c r="M445" s="47">
        <v>0</v>
      </c>
      <c r="N445" s="47">
        <v>0</v>
      </c>
      <c r="O445" s="47">
        <v>0</v>
      </c>
      <c r="P445" s="47">
        <v>0</v>
      </c>
      <c r="Q445" s="47">
        <v>0</v>
      </c>
      <c r="R445" s="47">
        <v>0</v>
      </c>
      <c r="S445" s="47">
        <v>0</v>
      </c>
      <c r="T445" s="47">
        <v>0</v>
      </c>
      <c r="U445" s="47">
        <v>0</v>
      </c>
      <c r="V445" s="47">
        <v>0</v>
      </c>
      <c r="W445" s="47">
        <v>0</v>
      </c>
      <c r="X445" s="47">
        <v>0</v>
      </c>
      <c r="Y445" s="47">
        <v>0</v>
      </c>
      <c r="Z445" s="47">
        <v>0</v>
      </c>
      <c r="AA445" s="47">
        <v>0</v>
      </c>
      <c r="AB445" s="47">
        <v>0</v>
      </c>
      <c r="AC445" s="47">
        <v>0</v>
      </c>
      <c r="AD445" s="47">
        <v>100000</v>
      </c>
      <c r="AE445" s="47">
        <v>0</v>
      </c>
      <c r="AF445" s="50">
        <v>2021</v>
      </c>
      <c r="AG445" s="50" t="s">
        <v>278</v>
      </c>
      <c r="AH445" s="51" t="s">
        <v>278</v>
      </c>
      <c r="AT445" s="30" t="e">
        <f>VLOOKUP(C445,AW:AX,2,FALSE)</f>
        <v>#N/A</v>
      </c>
    </row>
    <row r="446" spans="1:46" ht="61.5" x14ac:dyDescent="0.85">
      <c r="A446" s="30">
        <v>1</v>
      </c>
      <c r="B446" s="108">
        <f>SUBTOTAL(103,$A$387:A446)</f>
        <v>60</v>
      </c>
      <c r="C446" s="34" t="s">
        <v>613</v>
      </c>
      <c r="D446" s="47">
        <f t="shared" si="100"/>
        <v>70000</v>
      </c>
      <c r="E446" s="47">
        <v>0</v>
      </c>
      <c r="F446" s="47">
        <v>0</v>
      </c>
      <c r="G446" s="47">
        <v>0</v>
      </c>
      <c r="H446" s="47">
        <v>0</v>
      </c>
      <c r="I446" s="47">
        <v>0</v>
      </c>
      <c r="J446" s="47">
        <v>0</v>
      </c>
      <c r="K446" s="49">
        <v>0</v>
      </c>
      <c r="L446" s="47">
        <v>0</v>
      </c>
      <c r="M446" s="47">
        <v>0</v>
      </c>
      <c r="N446" s="47">
        <v>0</v>
      </c>
      <c r="O446" s="47">
        <v>0</v>
      </c>
      <c r="P446" s="47">
        <v>0</v>
      </c>
      <c r="Q446" s="47">
        <v>0</v>
      </c>
      <c r="R446" s="47">
        <v>0</v>
      </c>
      <c r="S446" s="47">
        <v>0</v>
      </c>
      <c r="T446" s="47">
        <v>0</v>
      </c>
      <c r="U446" s="47">
        <v>0</v>
      </c>
      <c r="V446" s="47">
        <v>0</v>
      </c>
      <c r="W446" s="47">
        <v>0</v>
      </c>
      <c r="X446" s="47">
        <v>0</v>
      </c>
      <c r="Y446" s="47">
        <v>0</v>
      </c>
      <c r="Z446" s="47">
        <v>0</v>
      </c>
      <c r="AA446" s="47">
        <v>0</v>
      </c>
      <c r="AB446" s="47">
        <v>0</v>
      </c>
      <c r="AC446" s="47">
        <v>0</v>
      </c>
      <c r="AD446" s="47">
        <v>70000</v>
      </c>
      <c r="AE446" s="47">
        <v>0</v>
      </c>
      <c r="AF446" s="50">
        <v>2021</v>
      </c>
      <c r="AG446" s="50" t="s">
        <v>278</v>
      </c>
      <c r="AH446" s="51" t="s">
        <v>278</v>
      </c>
      <c r="AT446" s="30" t="e">
        <f>VLOOKUP(C446,AW:AX,2,FALSE)</f>
        <v>#N/A</v>
      </c>
    </row>
    <row r="447" spans="1:46" ht="61.5" x14ac:dyDescent="0.85">
      <c r="A447" s="30">
        <v>1</v>
      </c>
      <c r="B447" s="108">
        <f>SUBTOTAL(103,$A$387:A447)</f>
        <v>61</v>
      </c>
      <c r="C447" s="34" t="s">
        <v>614</v>
      </c>
      <c r="D447" s="47">
        <f t="shared" si="100"/>
        <v>100000</v>
      </c>
      <c r="E447" s="47">
        <v>0</v>
      </c>
      <c r="F447" s="47">
        <v>0</v>
      </c>
      <c r="G447" s="47">
        <v>0</v>
      </c>
      <c r="H447" s="47">
        <v>0</v>
      </c>
      <c r="I447" s="47">
        <v>0</v>
      </c>
      <c r="J447" s="47">
        <v>0</v>
      </c>
      <c r="K447" s="49">
        <v>0</v>
      </c>
      <c r="L447" s="47">
        <v>0</v>
      </c>
      <c r="M447" s="47">
        <v>0</v>
      </c>
      <c r="N447" s="47">
        <v>0</v>
      </c>
      <c r="O447" s="47">
        <v>0</v>
      </c>
      <c r="P447" s="47">
        <v>0</v>
      </c>
      <c r="Q447" s="47">
        <v>0</v>
      </c>
      <c r="R447" s="47">
        <v>0</v>
      </c>
      <c r="S447" s="47">
        <v>0</v>
      </c>
      <c r="T447" s="47">
        <v>0</v>
      </c>
      <c r="U447" s="47">
        <v>0</v>
      </c>
      <c r="V447" s="47">
        <v>0</v>
      </c>
      <c r="W447" s="47">
        <v>0</v>
      </c>
      <c r="X447" s="47">
        <v>0</v>
      </c>
      <c r="Y447" s="47">
        <v>0</v>
      </c>
      <c r="Z447" s="47">
        <v>0</v>
      </c>
      <c r="AA447" s="47">
        <v>0</v>
      </c>
      <c r="AB447" s="47">
        <v>0</v>
      </c>
      <c r="AC447" s="47">
        <v>0</v>
      </c>
      <c r="AD447" s="47">
        <v>100000</v>
      </c>
      <c r="AE447" s="47">
        <v>0</v>
      </c>
      <c r="AF447" s="50">
        <v>2021</v>
      </c>
      <c r="AG447" s="50" t="s">
        <v>278</v>
      </c>
      <c r="AH447" s="51" t="s">
        <v>278</v>
      </c>
      <c r="AT447" s="30" t="e">
        <f>VLOOKUP(C447,AW:AX,2,FALSE)</f>
        <v>#N/A</v>
      </c>
    </row>
    <row r="448" spans="1:46" ht="61.5" x14ac:dyDescent="0.85">
      <c r="A448" s="30">
        <v>1</v>
      </c>
      <c r="B448" s="108">
        <f>SUBTOTAL(103,$A$387:A448)</f>
        <v>62</v>
      </c>
      <c r="C448" s="34" t="s">
        <v>615</v>
      </c>
      <c r="D448" s="47">
        <f t="shared" si="100"/>
        <v>100000</v>
      </c>
      <c r="E448" s="47">
        <v>0</v>
      </c>
      <c r="F448" s="47">
        <v>0</v>
      </c>
      <c r="G448" s="47">
        <v>0</v>
      </c>
      <c r="H448" s="47">
        <v>0</v>
      </c>
      <c r="I448" s="47">
        <v>0</v>
      </c>
      <c r="J448" s="47">
        <v>0</v>
      </c>
      <c r="K448" s="49">
        <v>0</v>
      </c>
      <c r="L448" s="47">
        <v>0</v>
      </c>
      <c r="M448" s="47">
        <v>0</v>
      </c>
      <c r="N448" s="47">
        <v>0</v>
      </c>
      <c r="O448" s="47">
        <v>0</v>
      </c>
      <c r="P448" s="47">
        <v>0</v>
      </c>
      <c r="Q448" s="47">
        <v>0</v>
      </c>
      <c r="R448" s="47">
        <v>0</v>
      </c>
      <c r="S448" s="47">
        <v>0</v>
      </c>
      <c r="T448" s="47">
        <v>0</v>
      </c>
      <c r="U448" s="47">
        <v>0</v>
      </c>
      <c r="V448" s="47">
        <v>0</v>
      </c>
      <c r="W448" s="47">
        <v>0</v>
      </c>
      <c r="X448" s="47">
        <v>0</v>
      </c>
      <c r="Y448" s="47">
        <v>0</v>
      </c>
      <c r="Z448" s="47">
        <v>0</v>
      </c>
      <c r="AA448" s="47">
        <v>0</v>
      </c>
      <c r="AB448" s="47">
        <v>0</v>
      </c>
      <c r="AC448" s="47">
        <v>0</v>
      </c>
      <c r="AD448" s="47">
        <v>100000</v>
      </c>
      <c r="AE448" s="47">
        <v>0</v>
      </c>
      <c r="AF448" s="50">
        <v>2021</v>
      </c>
      <c r="AG448" s="50" t="s">
        <v>278</v>
      </c>
      <c r="AH448" s="51" t="s">
        <v>278</v>
      </c>
      <c r="AT448" s="30" t="e">
        <f>VLOOKUP(C448,AW:AX,2,FALSE)</f>
        <v>#N/A</v>
      </c>
    </row>
    <row r="449" spans="1:46" ht="61.5" x14ac:dyDescent="0.85">
      <c r="A449" s="30">
        <v>1</v>
      </c>
      <c r="B449" s="108">
        <f>SUBTOTAL(103,$A$387:A449)</f>
        <v>63</v>
      </c>
      <c r="C449" s="34" t="s">
        <v>616</v>
      </c>
      <c r="D449" s="47">
        <f t="shared" si="100"/>
        <v>100000</v>
      </c>
      <c r="E449" s="47">
        <v>0</v>
      </c>
      <c r="F449" s="47">
        <v>0</v>
      </c>
      <c r="G449" s="47">
        <v>0</v>
      </c>
      <c r="H449" s="47">
        <v>0</v>
      </c>
      <c r="I449" s="47">
        <v>0</v>
      </c>
      <c r="J449" s="47">
        <v>0</v>
      </c>
      <c r="K449" s="49">
        <v>0</v>
      </c>
      <c r="L449" s="47">
        <v>0</v>
      </c>
      <c r="M449" s="47">
        <v>0</v>
      </c>
      <c r="N449" s="47">
        <v>0</v>
      </c>
      <c r="O449" s="47">
        <v>0</v>
      </c>
      <c r="P449" s="47">
        <v>0</v>
      </c>
      <c r="Q449" s="47">
        <v>0</v>
      </c>
      <c r="R449" s="47">
        <v>0</v>
      </c>
      <c r="S449" s="47">
        <v>0</v>
      </c>
      <c r="T449" s="47">
        <v>0</v>
      </c>
      <c r="U449" s="47">
        <v>0</v>
      </c>
      <c r="V449" s="47">
        <v>0</v>
      </c>
      <c r="W449" s="47">
        <v>0</v>
      </c>
      <c r="X449" s="47">
        <v>0</v>
      </c>
      <c r="Y449" s="47">
        <v>0</v>
      </c>
      <c r="Z449" s="47">
        <v>0</v>
      </c>
      <c r="AA449" s="47">
        <v>0</v>
      </c>
      <c r="AB449" s="47">
        <v>0</v>
      </c>
      <c r="AC449" s="47">
        <v>0</v>
      </c>
      <c r="AD449" s="47">
        <v>100000</v>
      </c>
      <c r="AE449" s="47">
        <v>0</v>
      </c>
      <c r="AF449" s="50">
        <v>2021</v>
      </c>
      <c r="AG449" s="50" t="s">
        <v>278</v>
      </c>
      <c r="AH449" s="51" t="s">
        <v>278</v>
      </c>
      <c r="AT449" s="30" t="e">
        <f>VLOOKUP(C449,AW:AX,2,FALSE)</f>
        <v>#N/A</v>
      </c>
    </row>
    <row r="450" spans="1:46" ht="61.5" x14ac:dyDescent="0.85">
      <c r="A450" s="30">
        <v>1</v>
      </c>
      <c r="B450" s="108">
        <f>SUBTOTAL(103,$A$387:A450)</f>
        <v>64</v>
      </c>
      <c r="C450" s="34" t="s">
        <v>617</v>
      </c>
      <c r="D450" s="47">
        <f t="shared" si="100"/>
        <v>100000</v>
      </c>
      <c r="E450" s="47">
        <v>0</v>
      </c>
      <c r="F450" s="47">
        <v>0</v>
      </c>
      <c r="G450" s="47">
        <v>0</v>
      </c>
      <c r="H450" s="47">
        <v>0</v>
      </c>
      <c r="I450" s="47">
        <v>0</v>
      </c>
      <c r="J450" s="47">
        <v>0</v>
      </c>
      <c r="K450" s="49">
        <v>0</v>
      </c>
      <c r="L450" s="47">
        <v>0</v>
      </c>
      <c r="M450" s="47">
        <v>0</v>
      </c>
      <c r="N450" s="47">
        <v>0</v>
      </c>
      <c r="O450" s="47">
        <v>0</v>
      </c>
      <c r="P450" s="47">
        <v>0</v>
      </c>
      <c r="Q450" s="47">
        <v>0</v>
      </c>
      <c r="R450" s="47">
        <v>0</v>
      </c>
      <c r="S450" s="47">
        <v>0</v>
      </c>
      <c r="T450" s="47">
        <v>0</v>
      </c>
      <c r="U450" s="47">
        <v>0</v>
      </c>
      <c r="V450" s="47">
        <v>0</v>
      </c>
      <c r="W450" s="47">
        <v>0</v>
      </c>
      <c r="X450" s="47">
        <v>0</v>
      </c>
      <c r="Y450" s="47">
        <v>0</v>
      </c>
      <c r="Z450" s="47">
        <v>0</v>
      </c>
      <c r="AA450" s="47">
        <v>0</v>
      </c>
      <c r="AB450" s="47">
        <v>0</v>
      </c>
      <c r="AC450" s="47">
        <v>0</v>
      </c>
      <c r="AD450" s="47">
        <v>100000</v>
      </c>
      <c r="AE450" s="47">
        <v>0</v>
      </c>
      <c r="AF450" s="50">
        <v>2021</v>
      </c>
      <c r="AG450" s="50" t="s">
        <v>278</v>
      </c>
      <c r="AH450" s="51" t="s">
        <v>278</v>
      </c>
      <c r="AT450" s="30" t="e">
        <f>VLOOKUP(C450,AW:AX,2,FALSE)</f>
        <v>#N/A</v>
      </c>
    </row>
    <row r="451" spans="1:46" ht="61.5" x14ac:dyDescent="0.85">
      <c r="A451" s="30">
        <v>1</v>
      </c>
      <c r="B451" s="108">
        <f>SUBTOTAL(103,$A$387:A451)</f>
        <v>65</v>
      </c>
      <c r="C451" s="34" t="s">
        <v>618</v>
      </c>
      <c r="D451" s="47">
        <f t="shared" ref="D451:D500" si="101">E451+F451+G451+H451+I451+J451+L451+N451+P451+R451+T451+U451+V451+W451+X451+Y451+Z451+AA451+AB451+AC451+AD451+AE451</f>
        <v>120000</v>
      </c>
      <c r="E451" s="47">
        <v>0</v>
      </c>
      <c r="F451" s="47">
        <v>0</v>
      </c>
      <c r="G451" s="47">
        <v>0</v>
      </c>
      <c r="H451" s="47">
        <v>0</v>
      </c>
      <c r="I451" s="47">
        <v>0</v>
      </c>
      <c r="J451" s="47">
        <v>0</v>
      </c>
      <c r="K451" s="49">
        <v>0</v>
      </c>
      <c r="L451" s="47">
        <v>0</v>
      </c>
      <c r="M451" s="47">
        <v>0</v>
      </c>
      <c r="N451" s="47">
        <v>0</v>
      </c>
      <c r="O451" s="47">
        <v>0</v>
      </c>
      <c r="P451" s="47">
        <v>0</v>
      </c>
      <c r="Q451" s="47">
        <v>0</v>
      </c>
      <c r="R451" s="47">
        <v>0</v>
      </c>
      <c r="S451" s="47">
        <v>0</v>
      </c>
      <c r="T451" s="47">
        <v>0</v>
      </c>
      <c r="U451" s="47">
        <v>0</v>
      </c>
      <c r="V451" s="47">
        <v>0</v>
      </c>
      <c r="W451" s="47">
        <v>0</v>
      </c>
      <c r="X451" s="47">
        <v>0</v>
      </c>
      <c r="Y451" s="47">
        <v>0</v>
      </c>
      <c r="Z451" s="47">
        <v>0</v>
      </c>
      <c r="AA451" s="47">
        <v>0</v>
      </c>
      <c r="AB451" s="47">
        <v>0</v>
      </c>
      <c r="AC451" s="47">
        <v>0</v>
      </c>
      <c r="AD451" s="47">
        <v>120000</v>
      </c>
      <c r="AE451" s="47">
        <v>0</v>
      </c>
      <c r="AF451" s="50">
        <v>2021</v>
      </c>
      <c r="AG451" s="50" t="s">
        <v>278</v>
      </c>
      <c r="AH451" s="51" t="s">
        <v>278</v>
      </c>
      <c r="AT451" s="30" t="e">
        <f>VLOOKUP(C451,AW:AX,2,FALSE)</f>
        <v>#N/A</v>
      </c>
    </row>
    <row r="452" spans="1:46" ht="61.5" x14ac:dyDescent="0.85">
      <c r="A452" s="30">
        <v>1</v>
      </c>
      <c r="B452" s="108">
        <f>SUBTOTAL(103,$A$387:A452)</f>
        <v>66</v>
      </c>
      <c r="C452" s="34" t="s">
        <v>619</v>
      </c>
      <c r="D452" s="47">
        <f t="shared" si="101"/>
        <v>120000</v>
      </c>
      <c r="E452" s="47">
        <v>0</v>
      </c>
      <c r="F452" s="47">
        <v>0</v>
      </c>
      <c r="G452" s="47">
        <v>0</v>
      </c>
      <c r="H452" s="47">
        <v>0</v>
      </c>
      <c r="I452" s="47">
        <v>0</v>
      </c>
      <c r="J452" s="47">
        <v>0</v>
      </c>
      <c r="K452" s="49">
        <v>0</v>
      </c>
      <c r="L452" s="47">
        <v>0</v>
      </c>
      <c r="M452" s="47">
        <v>0</v>
      </c>
      <c r="N452" s="47">
        <v>0</v>
      </c>
      <c r="O452" s="47">
        <v>0</v>
      </c>
      <c r="P452" s="47">
        <v>0</v>
      </c>
      <c r="Q452" s="47">
        <v>0</v>
      </c>
      <c r="R452" s="47">
        <v>0</v>
      </c>
      <c r="S452" s="47">
        <v>0</v>
      </c>
      <c r="T452" s="47">
        <v>0</v>
      </c>
      <c r="U452" s="47">
        <v>0</v>
      </c>
      <c r="V452" s="47">
        <v>0</v>
      </c>
      <c r="W452" s="47">
        <v>0</v>
      </c>
      <c r="X452" s="47">
        <v>0</v>
      </c>
      <c r="Y452" s="47">
        <v>0</v>
      </c>
      <c r="Z452" s="47">
        <v>0</v>
      </c>
      <c r="AA452" s="47">
        <v>0</v>
      </c>
      <c r="AB452" s="47">
        <v>0</v>
      </c>
      <c r="AC452" s="47">
        <v>0</v>
      </c>
      <c r="AD452" s="47">
        <v>120000</v>
      </c>
      <c r="AE452" s="47">
        <v>0</v>
      </c>
      <c r="AF452" s="50">
        <v>2021</v>
      </c>
      <c r="AG452" s="50" t="s">
        <v>278</v>
      </c>
      <c r="AH452" s="51" t="s">
        <v>278</v>
      </c>
      <c r="AT452" s="30" t="e">
        <f>VLOOKUP(C452,AW:AX,2,FALSE)</f>
        <v>#N/A</v>
      </c>
    </row>
    <row r="453" spans="1:46" ht="61.5" x14ac:dyDescent="0.85">
      <c r="A453" s="30">
        <v>1</v>
      </c>
      <c r="B453" s="108">
        <f>SUBTOTAL(103,$A$387:A453)</f>
        <v>67</v>
      </c>
      <c r="C453" s="34" t="s">
        <v>620</v>
      </c>
      <c r="D453" s="47">
        <f t="shared" si="101"/>
        <v>130000</v>
      </c>
      <c r="E453" s="47">
        <v>0</v>
      </c>
      <c r="F453" s="47">
        <v>0</v>
      </c>
      <c r="G453" s="47">
        <v>0</v>
      </c>
      <c r="H453" s="47">
        <v>0</v>
      </c>
      <c r="I453" s="47">
        <v>0</v>
      </c>
      <c r="J453" s="47">
        <v>0</v>
      </c>
      <c r="K453" s="49">
        <v>0</v>
      </c>
      <c r="L453" s="47">
        <v>0</v>
      </c>
      <c r="M453" s="47">
        <v>0</v>
      </c>
      <c r="N453" s="47">
        <v>0</v>
      </c>
      <c r="O453" s="47">
        <v>0</v>
      </c>
      <c r="P453" s="47">
        <v>0</v>
      </c>
      <c r="Q453" s="47">
        <v>0</v>
      </c>
      <c r="R453" s="47">
        <v>0</v>
      </c>
      <c r="S453" s="47">
        <v>0</v>
      </c>
      <c r="T453" s="47">
        <v>0</v>
      </c>
      <c r="U453" s="47">
        <v>0</v>
      </c>
      <c r="V453" s="47">
        <v>0</v>
      </c>
      <c r="W453" s="47">
        <v>0</v>
      </c>
      <c r="X453" s="47">
        <v>0</v>
      </c>
      <c r="Y453" s="47">
        <v>0</v>
      </c>
      <c r="Z453" s="47">
        <v>0</v>
      </c>
      <c r="AA453" s="47">
        <v>0</v>
      </c>
      <c r="AB453" s="47">
        <v>0</v>
      </c>
      <c r="AC453" s="47">
        <v>0</v>
      </c>
      <c r="AD453" s="47">
        <v>130000</v>
      </c>
      <c r="AE453" s="47">
        <v>0</v>
      </c>
      <c r="AF453" s="50">
        <v>2021</v>
      </c>
      <c r="AG453" s="50" t="s">
        <v>278</v>
      </c>
      <c r="AH453" s="51" t="s">
        <v>278</v>
      </c>
      <c r="AT453" s="30" t="e">
        <f>VLOOKUP(C453,AW:AX,2,FALSE)</f>
        <v>#N/A</v>
      </c>
    </row>
    <row r="454" spans="1:46" ht="61.5" x14ac:dyDescent="0.85">
      <c r="A454" s="30">
        <v>1</v>
      </c>
      <c r="B454" s="108">
        <f>SUBTOTAL(103,$A$387:A454)</f>
        <v>68</v>
      </c>
      <c r="C454" s="34" t="s">
        <v>621</v>
      </c>
      <c r="D454" s="47">
        <f t="shared" si="101"/>
        <v>120000</v>
      </c>
      <c r="E454" s="47">
        <v>0</v>
      </c>
      <c r="F454" s="47">
        <v>0</v>
      </c>
      <c r="G454" s="47">
        <v>0</v>
      </c>
      <c r="H454" s="47">
        <v>0</v>
      </c>
      <c r="I454" s="47">
        <v>0</v>
      </c>
      <c r="J454" s="47">
        <v>0</v>
      </c>
      <c r="K454" s="49">
        <v>0</v>
      </c>
      <c r="L454" s="47">
        <v>0</v>
      </c>
      <c r="M454" s="47">
        <v>0</v>
      </c>
      <c r="N454" s="47">
        <v>0</v>
      </c>
      <c r="O454" s="47">
        <v>0</v>
      </c>
      <c r="P454" s="47">
        <v>0</v>
      </c>
      <c r="Q454" s="47">
        <v>0</v>
      </c>
      <c r="R454" s="47">
        <v>0</v>
      </c>
      <c r="S454" s="47">
        <v>0</v>
      </c>
      <c r="T454" s="47">
        <v>0</v>
      </c>
      <c r="U454" s="47">
        <v>0</v>
      </c>
      <c r="V454" s="47">
        <v>0</v>
      </c>
      <c r="W454" s="47">
        <v>0</v>
      </c>
      <c r="X454" s="47">
        <v>0</v>
      </c>
      <c r="Y454" s="47">
        <v>0</v>
      </c>
      <c r="Z454" s="47">
        <v>0</v>
      </c>
      <c r="AA454" s="47">
        <v>0</v>
      </c>
      <c r="AB454" s="47">
        <v>0</v>
      </c>
      <c r="AC454" s="47">
        <v>0</v>
      </c>
      <c r="AD454" s="47">
        <v>120000</v>
      </c>
      <c r="AE454" s="47">
        <v>0</v>
      </c>
      <c r="AF454" s="50">
        <v>2021</v>
      </c>
      <c r="AG454" s="50" t="s">
        <v>278</v>
      </c>
      <c r="AH454" s="51" t="s">
        <v>278</v>
      </c>
      <c r="AT454" s="30" t="e">
        <f>VLOOKUP(C454,AW:AX,2,FALSE)</f>
        <v>#N/A</v>
      </c>
    </row>
    <row r="455" spans="1:46" ht="61.5" x14ac:dyDescent="0.85">
      <c r="A455" s="30">
        <v>1</v>
      </c>
      <c r="B455" s="108">
        <f>SUBTOTAL(103,$A$387:A455)</f>
        <v>69</v>
      </c>
      <c r="C455" s="34" t="s">
        <v>622</v>
      </c>
      <c r="D455" s="47">
        <f t="shared" si="101"/>
        <v>100000</v>
      </c>
      <c r="E455" s="47">
        <v>0</v>
      </c>
      <c r="F455" s="47">
        <v>0</v>
      </c>
      <c r="G455" s="47">
        <v>0</v>
      </c>
      <c r="H455" s="47">
        <v>0</v>
      </c>
      <c r="I455" s="47">
        <v>0</v>
      </c>
      <c r="J455" s="47">
        <v>0</v>
      </c>
      <c r="K455" s="49">
        <v>0</v>
      </c>
      <c r="L455" s="47">
        <v>0</v>
      </c>
      <c r="M455" s="47">
        <v>0</v>
      </c>
      <c r="N455" s="47">
        <v>0</v>
      </c>
      <c r="O455" s="47">
        <v>0</v>
      </c>
      <c r="P455" s="47">
        <v>0</v>
      </c>
      <c r="Q455" s="47">
        <v>0</v>
      </c>
      <c r="R455" s="47">
        <v>0</v>
      </c>
      <c r="S455" s="47">
        <v>0</v>
      </c>
      <c r="T455" s="47">
        <v>0</v>
      </c>
      <c r="U455" s="47">
        <v>0</v>
      </c>
      <c r="V455" s="47">
        <v>0</v>
      </c>
      <c r="W455" s="47">
        <v>0</v>
      </c>
      <c r="X455" s="47">
        <v>0</v>
      </c>
      <c r="Y455" s="47">
        <v>0</v>
      </c>
      <c r="Z455" s="47">
        <v>0</v>
      </c>
      <c r="AA455" s="47">
        <v>0</v>
      </c>
      <c r="AB455" s="47">
        <v>0</v>
      </c>
      <c r="AC455" s="47">
        <v>0</v>
      </c>
      <c r="AD455" s="47">
        <v>100000</v>
      </c>
      <c r="AE455" s="47">
        <v>0</v>
      </c>
      <c r="AF455" s="50">
        <v>2021</v>
      </c>
      <c r="AG455" s="50" t="s">
        <v>278</v>
      </c>
      <c r="AH455" s="51" t="s">
        <v>278</v>
      </c>
      <c r="AT455" s="30" t="e">
        <f>VLOOKUP(C455,AW:AX,2,FALSE)</f>
        <v>#N/A</v>
      </c>
    </row>
    <row r="456" spans="1:46" ht="61.5" x14ac:dyDescent="0.85">
      <c r="A456" s="30">
        <v>1</v>
      </c>
      <c r="B456" s="108">
        <f>SUBTOTAL(103,$A$387:A456)</f>
        <v>70</v>
      </c>
      <c r="C456" s="34" t="s">
        <v>623</v>
      </c>
      <c r="D456" s="47">
        <f t="shared" si="101"/>
        <v>99900</v>
      </c>
      <c r="E456" s="47">
        <v>0</v>
      </c>
      <c r="F456" s="47">
        <v>0</v>
      </c>
      <c r="G456" s="47">
        <v>0</v>
      </c>
      <c r="H456" s="47">
        <v>0</v>
      </c>
      <c r="I456" s="47">
        <v>0</v>
      </c>
      <c r="J456" s="47">
        <v>0</v>
      </c>
      <c r="K456" s="49">
        <v>0</v>
      </c>
      <c r="L456" s="47">
        <v>0</v>
      </c>
      <c r="M456" s="47">
        <v>0</v>
      </c>
      <c r="N456" s="47">
        <v>0</v>
      </c>
      <c r="O456" s="47">
        <v>0</v>
      </c>
      <c r="P456" s="47">
        <v>0</v>
      </c>
      <c r="Q456" s="47">
        <v>0</v>
      </c>
      <c r="R456" s="47">
        <v>0</v>
      </c>
      <c r="S456" s="47">
        <v>0</v>
      </c>
      <c r="T456" s="47">
        <v>0</v>
      </c>
      <c r="U456" s="47">
        <v>0</v>
      </c>
      <c r="V456" s="47">
        <v>0</v>
      </c>
      <c r="W456" s="47">
        <v>0</v>
      </c>
      <c r="X456" s="47">
        <v>0</v>
      </c>
      <c r="Y456" s="47">
        <v>0</v>
      </c>
      <c r="Z456" s="47">
        <v>0</v>
      </c>
      <c r="AA456" s="47">
        <v>0</v>
      </c>
      <c r="AB456" s="47">
        <v>0</v>
      </c>
      <c r="AC456" s="47">
        <v>0</v>
      </c>
      <c r="AD456" s="47">
        <v>99900</v>
      </c>
      <c r="AE456" s="47">
        <v>0</v>
      </c>
      <c r="AF456" s="50">
        <v>2021</v>
      </c>
      <c r="AG456" s="50" t="s">
        <v>278</v>
      </c>
      <c r="AH456" s="51" t="s">
        <v>278</v>
      </c>
      <c r="AT456" s="30" t="e">
        <f>VLOOKUP(C456,AW:AX,2,FALSE)</f>
        <v>#N/A</v>
      </c>
    </row>
    <row r="457" spans="1:46" ht="61.5" x14ac:dyDescent="0.85">
      <c r="A457" s="30">
        <v>1</v>
      </c>
      <c r="B457" s="108">
        <f>SUBTOTAL(103,$A$387:A457)</f>
        <v>71</v>
      </c>
      <c r="C457" s="34" t="s">
        <v>624</v>
      </c>
      <c r="D457" s="47">
        <f t="shared" si="101"/>
        <v>120000</v>
      </c>
      <c r="E457" s="47">
        <v>0</v>
      </c>
      <c r="F457" s="47">
        <v>0</v>
      </c>
      <c r="G457" s="47">
        <v>0</v>
      </c>
      <c r="H457" s="47">
        <v>0</v>
      </c>
      <c r="I457" s="47">
        <v>0</v>
      </c>
      <c r="J457" s="47">
        <v>0</v>
      </c>
      <c r="K457" s="49">
        <v>0</v>
      </c>
      <c r="L457" s="47">
        <v>0</v>
      </c>
      <c r="M457" s="47">
        <v>0</v>
      </c>
      <c r="N457" s="47">
        <v>0</v>
      </c>
      <c r="O457" s="47">
        <v>0</v>
      </c>
      <c r="P457" s="47">
        <v>0</v>
      </c>
      <c r="Q457" s="47">
        <v>0</v>
      </c>
      <c r="R457" s="47">
        <v>0</v>
      </c>
      <c r="S457" s="47">
        <v>0</v>
      </c>
      <c r="T457" s="47">
        <v>0</v>
      </c>
      <c r="U457" s="47">
        <v>0</v>
      </c>
      <c r="V457" s="47">
        <v>0</v>
      </c>
      <c r="W457" s="47">
        <v>0</v>
      </c>
      <c r="X457" s="47">
        <v>0</v>
      </c>
      <c r="Y457" s="47">
        <v>0</v>
      </c>
      <c r="Z457" s="47">
        <v>0</v>
      </c>
      <c r="AA457" s="47">
        <v>0</v>
      </c>
      <c r="AB457" s="47">
        <v>0</v>
      </c>
      <c r="AC457" s="47">
        <v>0</v>
      </c>
      <c r="AD457" s="47">
        <v>120000</v>
      </c>
      <c r="AE457" s="47">
        <v>0</v>
      </c>
      <c r="AF457" s="50">
        <v>2021</v>
      </c>
      <c r="AG457" s="50" t="s">
        <v>278</v>
      </c>
      <c r="AH457" s="51" t="s">
        <v>278</v>
      </c>
      <c r="AT457" s="30" t="e">
        <f>VLOOKUP(C457,AW:AX,2,FALSE)</f>
        <v>#N/A</v>
      </c>
    </row>
    <row r="458" spans="1:46" ht="61.5" x14ac:dyDescent="0.85">
      <c r="A458" s="30">
        <v>1</v>
      </c>
      <c r="B458" s="108">
        <f>SUBTOTAL(103,$A$387:A458)</f>
        <v>72</v>
      </c>
      <c r="C458" s="34" t="s">
        <v>625</v>
      </c>
      <c r="D458" s="47">
        <f t="shared" si="101"/>
        <v>120000</v>
      </c>
      <c r="E458" s="47">
        <v>0</v>
      </c>
      <c r="F458" s="47">
        <v>0</v>
      </c>
      <c r="G458" s="47">
        <v>0</v>
      </c>
      <c r="H458" s="47">
        <v>0</v>
      </c>
      <c r="I458" s="47">
        <v>0</v>
      </c>
      <c r="J458" s="47">
        <v>0</v>
      </c>
      <c r="K458" s="49">
        <v>0</v>
      </c>
      <c r="L458" s="47">
        <v>0</v>
      </c>
      <c r="M458" s="47">
        <v>0</v>
      </c>
      <c r="N458" s="47">
        <v>0</v>
      </c>
      <c r="O458" s="47">
        <v>0</v>
      </c>
      <c r="P458" s="47">
        <v>0</v>
      </c>
      <c r="Q458" s="47">
        <v>0</v>
      </c>
      <c r="R458" s="47">
        <v>0</v>
      </c>
      <c r="S458" s="47">
        <v>0</v>
      </c>
      <c r="T458" s="47">
        <v>0</v>
      </c>
      <c r="U458" s="47">
        <v>0</v>
      </c>
      <c r="V458" s="47">
        <v>0</v>
      </c>
      <c r="W458" s="47">
        <v>0</v>
      </c>
      <c r="X458" s="47">
        <v>0</v>
      </c>
      <c r="Y458" s="47">
        <v>0</v>
      </c>
      <c r="Z458" s="47">
        <v>0</v>
      </c>
      <c r="AA458" s="47">
        <v>0</v>
      </c>
      <c r="AB458" s="47">
        <v>0</v>
      </c>
      <c r="AC458" s="47">
        <v>0</v>
      </c>
      <c r="AD458" s="47">
        <v>120000</v>
      </c>
      <c r="AE458" s="47">
        <v>0</v>
      </c>
      <c r="AF458" s="50">
        <v>2021</v>
      </c>
      <c r="AG458" s="50" t="s">
        <v>278</v>
      </c>
      <c r="AH458" s="51" t="s">
        <v>278</v>
      </c>
      <c r="AT458" s="30" t="e">
        <f>VLOOKUP(C458,AW:AX,2,FALSE)</f>
        <v>#N/A</v>
      </c>
    </row>
    <row r="459" spans="1:46" ht="61.5" x14ac:dyDescent="0.85">
      <c r="A459" s="30">
        <v>1</v>
      </c>
      <c r="B459" s="108">
        <f>SUBTOTAL(103,$A$387:A459)</f>
        <v>73</v>
      </c>
      <c r="C459" s="34" t="s">
        <v>626</v>
      </c>
      <c r="D459" s="47">
        <f t="shared" si="101"/>
        <v>100000</v>
      </c>
      <c r="E459" s="47">
        <v>0</v>
      </c>
      <c r="F459" s="47">
        <v>0</v>
      </c>
      <c r="G459" s="47">
        <v>0</v>
      </c>
      <c r="H459" s="47">
        <v>0</v>
      </c>
      <c r="I459" s="47">
        <v>0</v>
      </c>
      <c r="J459" s="47">
        <v>0</v>
      </c>
      <c r="K459" s="49">
        <v>0</v>
      </c>
      <c r="L459" s="47">
        <v>0</v>
      </c>
      <c r="M459" s="47">
        <v>0</v>
      </c>
      <c r="N459" s="47">
        <v>0</v>
      </c>
      <c r="O459" s="47">
        <v>0</v>
      </c>
      <c r="P459" s="47">
        <v>0</v>
      </c>
      <c r="Q459" s="47">
        <v>0</v>
      </c>
      <c r="R459" s="47">
        <v>0</v>
      </c>
      <c r="S459" s="47">
        <v>0</v>
      </c>
      <c r="T459" s="47">
        <v>0</v>
      </c>
      <c r="U459" s="47">
        <v>0</v>
      </c>
      <c r="V459" s="47">
        <v>0</v>
      </c>
      <c r="W459" s="47">
        <v>0</v>
      </c>
      <c r="X459" s="47">
        <v>0</v>
      </c>
      <c r="Y459" s="47">
        <v>0</v>
      </c>
      <c r="Z459" s="47">
        <v>0</v>
      </c>
      <c r="AA459" s="47">
        <v>0</v>
      </c>
      <c r="AB459" s="47">
        <v>0</v>
      </c>
      <c r="AC459" s="47">
        <v>0</v>
      </c>
      <c r="AD459" s="47">
        <v>100000</v>
      </c>
      <c r="AE459" s="47">
        <v>0</v>
      </c>
      <c r="AF459" s="50">
        <v>2021</v>
      </c>
      <c r="AG459" s="50" t="s">
        <v>278</v>
      </c>
      <c r="AH459" s="51" t="s">
        <v>278</v>
      </c>
      <c r="AT459" s="30" t="e">
        <f>VLOOKUP(C459,AW:AX,2,FALSE)</f>
        <v>#N/A</v>
      </c>
    </row>
    <row r="460" spans="1:46" ht="61.5" x14ac:dyDescent="0.85">
      <c r="A460" s="30">
        <v>1</v>
      </c>
      <c r="B460" s="108">
        <f>SUBTOTAL(103,$A$387:A460)</f>
        <v>74</v>
      </c>
      <c r="C460" s="34" t="s">
        <v>627</v>
      </c>
      <c r="D460" s="47">
        <f t="shared" si="101"/>
        <v>100000</v>
      </c>
      <c r="E460" s="47">
        <v>0</v>
      </c>
      <c r="F460" s="47">
        <v>0</v>
      </c>
      <c r="G460" s="47">
        <v>0</v>
      </c>
      <c r="H460" s="47">
        <v>0</v>
      </c>
      <c r="I460" s="47">
        <v>0</v>
      </c>
      <c r="J460" s="47">
        <v>0</v>
      </c>
      <c r="K460" s="49">
        <v>0</v>
      </c>
      <c r="L460" s="47">
        <v>0</v>
      </c>
      <c r="M460" s="47">
        <v>0</v>
      </c>
      <c r="N460" s="47">
        <v>0</v>
      </c>
      <c r="O460" s="47">
        <v>0</v>
      </c>
      <c r="P460" s="47">
        <v>0</v>
      </c>
      <c r="Q460" s="47">
        <v>0</v>
      </c>
      <c r="R460" s="47">
        <v>0</v>
      </c>
      <c r="S460" s="47">
        <v>0</v>
      </c>
      <c r="T460" s="47">
        <v>0</v>
      </c>
      <c r="U460" s="47">
        <v>0</v>
      </c>
      <c r="V460" s="47">
        <v>0</v>
      </c>
      <c r="W460" s="47">
        <v>0</v>
      </c>
      <c r="X460" s="47">
        <v>0</v>
      </c>
      <c r="Y460" s="47">
        <v>0</v>
      </c>
      <c r="Z460" s="47">
        <v>0</v>
      </c>
      <c r="AA460" s="47">
        <v>0</v>
      </c>
      <c r="AB460" s="47">
        <v>0</v>
      </c>
      <c r="AC460" s="47">
        <v>0</v>
      </c>
      <c r="AD460" s="47">
        <v>100000</v>
      </c>
      <c r="AE460" s="47">
        <v>0</v>
      </c>
      <c r="AF460" s="50">
        <v>2021</v>
      </c>
      <c r="AG460" s="50" t="s">
        <v>278</v>
      </c>
      <c r="AH460" s="51" t="s">
        <v>278</v>
      </c>
      <c r="AT460" s="30" t="e">
        <f>VLOOKUP(C460,AW:AX,2,FALSE)</f>
        <v>#N/A</v>
      </c>
    </row>
    <row r="461" spans="1:46" ht="61.5" x14ac:dyDescent="0.85">
      <c r="A461" s="30">
        <v>1</v>
      </c>
      <c r="B461" s="108">
        <f>SUBTOTAL(103,$A$387:A461)</f>
        <v>75</v>
      </c>
      <c r="C461" s="34" t="s">
        <v>628</v>
      </c>
      <c r="D461" s="47">
        <f t="shared" si="101"/>
        <v>120000</v>
      </c>
      <c r="E461" s="47">
        <v>0</v>
      </c>
      <c r="F461" s="47">
        <v>0</v>
      </c>
      <c r="G461" s="47">
        <v>0</v>
      </c>
      <c r="H461" s="47">
        <v>0</v>
      </c>
      <c r="I461" s="47">
        <v>0</v>
      </c>
      <c r="J461" s="47">
        <v>0</v>
      </c>
      <c r="K461" s="49">
        <v>0</v>
      </c>
      <c r="L461" s="47">
        <v>0</v>
      </c>
      <c r="M461" s="47">
        <v>0</v>
      </c>
      <c r="N461" s="47">
        <v>0</v>
      </c>
      <c r="O461" s="47">
        <v>0</v>
      </c>
      <c r="P461" s="47">
        <v>0</v>
      </c>
      <c r="Q461" s="47">
        <v>0</v>
      </c>
      <c r="R461" s="47">
        <v>0</v>
      </c>
      <c r="S461" s="47">
        <v>0</v>
      </c>
      <c r="T461" s="47">
        <v>0</v>
      </c>
      <c r="U461" s="47">
        <v>0</v>
      </c>
      <c r="V461" s="47">
        <v>0</v>
      </c>
      <c r="W461" s="47">
        <v>0</v>
      </c>
      <c r="X461" s="47">
        <v>0</v>
      </c>
      <c r="Y461" s="47">
        <v>0</v>
      </c>
      <c r="Z461" s="47">
        <v>0</v>
      </c>
      <c r="AA461" s="47">
        <v>0</v>
      </c>
      <c r="AB461" s="47">
        <v>0</v>
      </c>
      <c r="AC461" s="47">
        <v>0</v>
      </c>
      <c r="AD461" s="47">
        <v>120000</v>
      </c>
      <c r="AE461" s="47">
        <v>0</v>
      </c>
      <c r="AF461" s="50">
        <v>2021</v>
      </c>
      <c r="AG461" s="50" t="s">
        <v>278</v>
      </c>
      <c r="AH461" s="51" t="s">
        <v>278</v>
      </c>
      <c r="AT461" s="30" t="e">
        <f>VLOOKUP(C461,AW:AX,2,FALSE)</f>
        <v>#N/A</v>
      </c>
    </row>
    <row r="462" spans="1:46" ht="61.5" x14ac:dyDescent="0.85">
      <c r="A462" s="30">
        <v>1</v>
      </c>
      <c r="B462" s="108">
        <f>SUBTOTAL(103,$A$387:A462)</f>
        <v>76</v>
      </c>
      <c r="C462" s="34" t="s">
        <v>629</v>
      </c>
      <c r="D462" s="47">
        <f t="shared" si="101"/>
        <v>120000</v>
      </c>
      <c r="E462" s="47">
        <v>0</v>
      </c>
      <c r="F462" s="47">
        <v>0</v>
      </c>
      <c r="G462" s="47">
        <v>0</v>
      </c>
      <c r="H462" s="47">
        <v>0</v>
      </c>
      <c r="I462" s="47">
        <v>0</v>
      </c>
      <c r="J462" s="47">
        <v>0</v>
      </c>
      <c r="K462" s="49">
        <v>0</v>
      </c>
      <c r="L462" s="47">
        <v>0</v>
      </c>
      <c r="M462" s="47">
        <v>0</v>
      </c>
      <c r="N462" s="47">
        <v>0</v>
      </c>
      <c r="O462" s="47">
        <v>0</v>
      </c>
      <c r="P462" s="47">
        <v>0</v>
      </c>
      <c r="Q462" s="47">
        <v>0</v>
      </c>
      <c r="R462" s="47">
        <v>0</v>
      </c>
      <c r="S462" s="47">
        <v>0</v>
      </c>
      <c r="T462" s="47">
        <v>0</v>
      </c>
      <c r="U462" s="47">
        <v>0</v>
      </c>
      <c r="V462" s="47">
        <v>0</v>
      </c>
      <c r="W462" s="47">
        <v>0</v>
      </c>
      <c r="X462" s="47">
        <v>0</v>
      </c>
      <c r="Y462" s="47">
        <v>0</v>
      </c>
      <c r="Z462" s="47">
        <v>0</v>
      </c>
      <c r="AA462" s="47">
        <v>0</v>
      </c>
      <c r="AB462" s="47">
        <v>0</v>
      </c>
      <c r="AC462" s="47">
        <v>0</v>
      </c>
      <c r="AD462" s="47">
        <v>120000</v>
      </c>
      <c r="AE462" s="47">
        <v>0</v>
      </c>
      <c r="AF462" s="50">
        <v>2021</v>
      </c>
      <c r="AG462" s="50" t="s">
        <v>278</v>
      </c>
      <c r="AH462" s="51" t="s">
        <v>278</v>
      </c>
      <c r="AT462" s="30" t="e">
        <f>VLOOKUP(C462,AW:AX,2,FALSE)</f>
        <v>#N/A</v>
      </c>
    </row>
    <row r="463" spans="1:46" ht="61.5" x14ac:dyDescent="0.85">
      <c r="A463" s="30">
        <v>1</v>
      </c>
      <c r="B463" s="108">
        <f>SUBTOTAL(103,$A$387:A463)</f>
        <v>77</v>
      </c>
      <c r="C463" s="34" t="s">
        <v>630</v>
      </c>
      <c r="D463" s="47">
        <f t="shared" si="101"/>
        <v>120000</v>
      </c>
      <c r="E463" s="47">
        <v>0</v>
      </c>
      <c r="F463" s="47">
        <v>0</v>
      </c>
      <c r="G463" s="47">
        <v>0</v>
      </c>
      <c r="H463" s="47">
        <v>0</v>
      </c>
      <c r="I463" s="47">
        <v>0</v>
      </c>
      <c r="J463" s="47">
        <v>0</v>
      </c>
      <c r="K463" s="49">
        <v>0</v>
      </c>
      <c r="L463" s="47">
        <v>0</v>
      </c>
      <c r="M463" s="47">
        <v>0</v>
      </c>
      <c r="N463" s="47">
        <v>0</v>
      </c>
      <c r="O463" s="47">
        <v>0</v>
      </c>
      <c r="P463" s="47">
        <v>0</v>
      </c>
      <c r="Q463" s="47">
        <v>0</v>
      </c>
      <c r="R463" s="47">
        <v>0</v>
      </c>
      <c r="S463" s="47">
        <v>0</v>
      </c>
      <c r="T463" s="47">
        <v>0</v>
      </c>
      <c r="U463" s="47">
        <v>0</v>
      </c>
      <c r="V463" s="47">
        <v>0</v>
      </c>
      <c r="W463" s="47">
        <v>0</v>
      </c>
      <c r="X463" s="47">
        <v>0</v>
      </c>
      <c r="Y463" s="47">
        <v>0</v>
      </c>
      <c r="Z463" s="47">
        <v>0</v>
      </c>
      <c r="AA463" s="47">
        <v>0</v>
      </c>
      <c r="AB463" s="47">
        <v>0</v>
      </c>
      <c r="AC463" s="47">
        <v>0</v>
      </c>
      <c r="AD463" s="47">
        <v>120000</v>
      </c>
      <c r="AE463" s="47">
        <v>0</v>
      </c>
      <c r="AF463" s="50">
        <v>2021</v>
      </c>
      <c r="AG463" s="50" t="s">
        <v>278</v>
      </c>
      <c r="AH463" s="51" t="s">
        <v>278</v>
      </c>
      <c r="AT463" s="30" t="e">
        <f>VLOOKUP(C463,AW:AX,2,FALSE)</f>
        <v>#N/A</v>
      </c>
    </row>
    <row r="464" spans="1:46" ht="61.5" x14ac:dyDescent="0.85">
      <c r="A464" s="30">
        <v>1</v>
      </c>
      <c r="B464" s="108">
        <f>SUBTOTAL(103,$A$387:A464)</f>
        <v>78</v>
      </c>
      <c r="C464" s="34" t="s">
        <v>631</v>
      </c>
      <c r="D464" s="47">
        <f t="shared" si="101"/>
        <v>120000</v>
      </c>
      <c r="E464" s="47">
        <v>0</v>
      </c>
      <c r="F464" s="47">
        <v>0</v>
      </c>
      <c r="G464" s="47">
        <v>0</v>
      </c>
      <c r="H464" s="47">
        <v>0</v>
      </c>
      <c r="I464" s="47">
        <v>0</v>
      </c>
      <c r="J464" s="47">
        <v>0</v>
      </c>
      <c r="K464" s="49">
        <v>0</v>
      </c>
      <c r="L464" s="47">
        <v>0</v>
      </c>
      <c r="M464" s="47">
        <v>0</v>
      </c>
      <c r="N464" s="47">
        <v>0</v>
      </c>
      <c r="O464" s="47">
        <v>0</v>
      </c>
      <c r="P464" s="47">
        <v>0</v>
      </c>
      <c r="Q464" s="47">
        <v>0</v>
      </c>
      <c r="R464" s="47">
        <v>0</v>
      </c>
      <c r="S464" s="47">
        <v>0</v>
      </c>
      <c r="T464" s="47">
        <v>0</v>
      </c>
      <c r="U464" s="47">
        <v>0</v>
      </c>
      <c r="V464" s="47">
        <v>0</v>
      </c>
      <c r="W464" s="47">
        <v>0</v>
      </c>
      <c r="X464" s="47">
        <v>0</v>
      </c>
      <c r="Y464" s="47">
        <v>0</v>
      </c>
      <c r="Z464" s="47">
        <v>0</v>
      </c>
      <c r="AA464" s="47">
        <v>0</v>
      </c>
      <c r="AB464" s="47">
        <v>0</v>
      </c>
      <c r="AC464" s="47">
        <v>0</v>
      </c>
      <c r="AD464" s="47">
        <v>120000</v>
      </c>
      <c r="AE464" s="47">
        <v>0</v>
      </c>
      <c r="AF464" s="50">
        <v>2021</v>
      </c>
      <c r="AG464" s="50" t="s">
        <v>278</v>
      </c>
      <c r="AH464" s="51" t="s">
        <v>278</v>
      </c>
      <c r="AT464" s="30" t="e">
        <f>VLOOKUP(C464,AW:AX,2,FALSE)</f>
        <v>#N/A</v>
      </c>
    </row>
    <row r="465" spans="1:46" ht="61.5" x14ac:dyDescent="0.85">
      <c r="A465" s="30">
        <v>1</v>
      </c>
      <c r="B465" s="108">
        <f>SUBTOTAL(103,$A$387:A465)</f>
        <v>79</v>
      </c>
      <c r="C465" s="34" t="s">
        <v>632</v>
      </c>
      <c r="D465" s="47">
        <f t="shared" si="101"/>
        <v>120000</v>
      </c>
      <c r="E465" s="47">
        <v>0</v>
      </c>
      <c r="F465" s="47">
        <v>0</v>
      </c>
      <c r="G465" s="47">
        <v>0</v>
      </c>
      <c r="H465" s="47">
        <v>0</v>
      </c>
      <c r="I465" s="47">
        <v>0</v>
      </c>
      <c r="J465" s="47">
        <v>0</v>
      </c>
      <c r="K465" s="49">
        <v>0</v>
      </c>
      <c r="L465" s="47">
        <v>0</v>
      </c>
      <c r="M465" s="47">
        <v>0</v>
      </c>
      <c r="N465" s="47">
        <v>0</v>
      </c>
      <c r="O465" s="47">
        <v>0</v>
      </c>
      <c r="P465" s="47">
        <v>0</v>
      </c>
      <c r="Q465" s="47">
        <v>0</v>
      </c>
      <c r="R465" s="47">
        <v>0</v>
      </c>
      <c r="S465" s="47">
        <v>0</v>
      </c>
      <c r="T465" s="47">
        <v>0</v>
      </c>
      <c r="U465" s="47">
        <v>0</v>
      </c>
      <c r="V465" s="47">
        <v>0</v>
      </c>
      <c r="W465" s="47">
        <v>0</v>
      </c>
      <c r="X465" s="47">
        <v>0</v>
      </c>
      <c r="Y465" s="47">
        <v>0</v>
      </c>
      <c r="Z465" s="47">
        <v>0</v>
      </c>
      <c r="AA465" s="47">
        <v>0</v>
      </c>
      <c r="AB465" s="47">
        <v>0</v>
      </c>
      <c r="AC465" s="47">
        <v>0</v>
      </c>
      <c r="AD465" s="47">
        <v>120000</v>
      </c>
      <c r="AE465" s="47">
        <v>0</v>
      </c>
      <c r="AF465" s="50">
        <v>2021</v>
      </c>
      <c r="AG465" s="50" t="s">
        <v>278</v>
      </c>
      <c r="AH465" s="51" t="s">
        <v>278</v>
      </c>
      <c r="AT465" s="30" t="e">
        <f>VLOOKUP(C465,AW:AX,2,FALSE)</f>
        <v>#N/A</v>
      </c>
    </row>
    <row r="466" spans="1:46" ht="61.5" x14ac:dyDescent="0.85">
      <c r="A466" s="30">
        <v>1</v>
      </c>
      <c r="B466" s="108">
        <f>SUBTOTAL(103,$A$387:A466)</f>
        <v>80</v>
      </c>
      <c r="C466" s="34" t="s">
        <v>633</v>
      </c>
      <c r="D466" s="47">
        <f t="shared" si="101"/>
        <v>100000</v>
      </c>
      <c r="E466" s="47">
        <v>0</v>
      </c>
      <c r="F466" s="47">
        <v>0</v>
      </c>
      <c r="G466" s="47">
        <v>0</v>
      </c>
      <c r="H466" s="47">
        <v>0</v>
      </c>
      <c r="I466" s="47">
        <v>0</v>
      </c>
      <c r="J466" s="47">
        <v>0</v>
      </c>
      <c r="K466" s="49">
        <v>0</v>
      </c>
      <c r="L466" s="47">
        <v>0</v>
      </c>
      <c r="M466" s="47">
        <v>0</v>
      </c>
      <c r="N466" s="47">
        <v>0</v>
      </c>
      <c r="O466" s="47">
        <v>0</v>
      </c>
      <c r="P466" s="47">
        <v>0</v>
      </c>
      <c r="Q466" s="47">
        <v>0</v>
      </c>
      <c r="R466" s="47">
        <v>0</v>
      </c>
      <c r="S466" s="47">
        <v>0</v>
      </c>
      <c r="T466" s="47">
        <v>0</v>
      </c>
      <c r="U466" s="47">
        <v>0</v>
      </c>
      <c r="V466" s="47">
        <v>0</v>
      </c>
      <c r="W466" s="47">
        <v>0</v>
      </c>
      <c r="X466" s="47">
        <v>0</v>
      </c>
      <c r="Y466" s="47">
        <v>0</v>
      </c>
      <c r="Z466" s="47">
        <v>0</v>
      </c>
      <c r="AA466" s="47">
        <v>0</v>
      </c>
      <c r="AB466" s="47">
        <v>0</v>
      </c>
      <c r="AC466" s="47">
        <v>0</v>
      </c>
      <c r="AD466" s="47">
        <v>100000</v>
      </c>
      <c r="AE466" s="47">
        <v>0</v>
      </c>
      <c r="AF466" s="50">
        <v>2021</v>
      </c>
      <c r="AG466" s="50" t="s">
        <v>278</v>
      </c>
      <c r="AH466" s="51" t="s">
        <v>278</v>
      </c>
      <c r="AT466" s="30" t="e">
        <f>VLOOKUP(C466,AW:AX,2,FALSE)</f>
        <v>#N/A</v>
      </c>
    </row>
    <row r="467" spans="1:46" ht="61.5" x14ac:dyDescent="0.85">
      <c r="A467" s="30">
        <v>1</v>
      </c>
      <c r="B467" s="108">
        <f>SUBTOTAL(103,$A$387:A467)</f>
        <v>81</v>
      </c>
      <c r="C467" s="34" t="s">
        <v>634</v>
      </c>
      <c r="D467" s="47">
        <f t="shared" si="101"/>
        <v>100000</v>
      </c>
      <c r="E467" s="47">
        <v>0</v>
      </c>
      <c r="F467" s="47">
        <v>0</v>
      </c>
      <c r="G467" s="47">
        <v>0</v>
      </c>
      <c r="H467" s="47">
        <v>0</v>
      </c>
      <c r="I467" s="47">
        <v>0</v>
      </c>
      <c r="J467" s="47">
        <v>0</v>
      </c>
      <c r="K467" s="49">
        <v>0</v>
      </c>
      <c r="L467" s="47">
        <v>0</v>
      </c>
      <c r="M467" s="47">
        <v>0</v>
      </c>
      <c r="N467" s="47">
        <v>0</v>
      </c>
      <c r="O467" s="47">
        <v>0</v>
      </c>
      <c r="P467" s="47">
        <v>0</v>
      </c>
      <c r="Q467" s="47">
        <v>0</v>
      </c>
      <c r="R467" s="47">
        <v>0</v>
      </c>
      <c r="S467" s="47">
        <v>0</v>
      </c>
      <c r="T467" s="47">
        <v>0</v>
      </c>
      <c r="U467" s="47">
        <v>0</v>
      </c>
      <c r="V467" s="47">
        <v>0</v>
      </c>
      <c r="W467" s="47">
        <v>0</v>
      </c>
      <c r="X467" s="47">
        <v>0</v>
      </c>
      <c r="Y467" s="47">
        <v>0</v>
      </c>
      <c r="Z467" s="47">
        <v>0</v>
      </c>
      <c r="AA467" s="47">
        <v>0</v>
      </c>
      <c r="AB467" s="47">
        <v>0</v>
      </c>
      <c r="AC467" s="47">
        <v>0</v>
      </c>
      <c r="AD467" s="47">
        <v>100000</v>
      </c>
      <c r="AE467" s="47">
        <v>0</v>
      </c>
      <c r="AF467" s="50">
        <v>2021</v>
      </c>
      <c r="AG467" s="50" t="s">
        <v>278</v>
      </c>
      <c r="AH467" s="51" t="s">
        <v>278</v>
      </c>
      <c r="AT467" s="30" t="e">
        <f>VLOOKUP(C467,AW:AX,2,FALSE)</f>
        <v>#N/A</v>
      </c>
    </row>
    <row r="468" spans="1:46" ht="61.5" x14ac:dyDescent="0.85">
      <c r="A468" s="30">
        <v>1</v>
      </c>
      <c r="B468" s="108">
        <f>SUBTOTAL(103,$A$387:A468)</f>
        <v>82</v>
      </c>
      <c r="C468" s="34" t="s">
        <v>635</v>
      </c>
      <c r="D468" s="47">
        <f t="shared" si="101"/>
        <v>120000</v>
      </c>
      <c r="E468" s="47">
        <v>0</v>
      </c>
      <c r="F468" s="47">
        <v>0</v>
      </c>
      <c r="G468" s="47">
        <v>0</v>
      </c>
      <c r="H468" s="47">
        <v>0</v>
      </c>
      <c r="I468" s="47">
        <v>0</v>
      </c>
      <c r="J468" s="47">
        <v>0</v>
      </c>
      <c r="K468" s="49">
        <v>0</v>
      </c>
      <c r="L468" s="47">
        <v>0</v>
      </c>
      <c r="M468" s="47">
        <v>0</v>
      </c>
      <c r="N468" s="47">
        <v>0</v>
      </c>
      <c r="O468" s="47">
        <v>0</v>
      </c>
      <c r="P468" s="47">
        <v>0</v>
      </c>
      <c r="Q468" s="47">
        <v>0</v>
      </c>
      <c r="R468" s="47">
        <v>0</v>
      </c>
      <c r="S468" s="47">
        <v>0</v>
      </c>
      <c r="T468" s="47">
        <v>0</v>
      </c>
      <c r="U468" s="47">
        <v>0</v>
      </c>
      <c r="V468" s="47">
        <v>0</v>
      </c>
      <c r="W468" s="47">
        <v>0</v>
      </c>
      <c r="X468" s="47">
        <v>0</v>
      </c>
      <c r="Y468" s="47">
        <v>0</v>
      </c>
      <c r="Z468" s="47">
        <v>0</v>
      </c>
      <c r="AA468" s="47">
        <v>0</v>
      </c>
      <c r="AB468" s="47">
        <v>0</v>
      </c>
      <c r="AC468" s="47">
        <v>0</v>
      </c>
      <c r="AD468" s="47">
        <v>120000</v>
      </c>
      <c r="AE468" s="47">
        <v>0</v>
      </c>
      <c r="AF468" s="50">
        <v>2021</v>
      </c>
      <c r="AG468" s="50" t="s">
        <v>278</v>
      </c>
      <c r="AH468" s="51" t="s">
        <v>278</v>
      </c>
      <c r="AT468" s="30" t="e">
        <f>VLOOKUP(C468,AW:AX,2,FALSE)</f>
        <v>#N/A</v>
      </c>
    </row>
    <row r="469" spans="1:46" ht="61.5" x14ac:dyDescent="0.85">
      <c r="A469" s="30">
        <v>1</v>
      </c>
      <c r="B469" s="108">
        <f>SUBTOTAL(103,$A$387:A469)</f>
        <v>83</v>
      </c>
      <c r="C469" s="34" t="s">
        <v>636</v>
      </c>
      <c r="D469" s="47">
        <f t="shared" si="101"/>
        <v>120000</v>
      </c>
      <c r="E469" s="47">
        <v>0</v>
      </c>
      <c r="F469" s="47">
        <v>0</v>
      </c>
      <c r="G469" s="47">
        <v>0</v>
      </c>
      <c r="H469" s="47">
        <v>0</v>
      </c>
      <c r="I469" s="47">
        <v>0</v>
      </c>
      <c r="J469" s="47">
        <v>0</v>
      </c>
      <c r="K469" s="49">
        <v>0</v>
      </c>
      <c r="L469" s="47">
        <v>0</v>
      </c>
      <c r="M469" s="47">
        <v>0</v>
      </c>
      <c r="N469" s="47">
        <v>0</v>
      </c>
      <c r="O469" s="47">
        <v>0</v>
      </c>
      <c r="P469" s="47">
        <v>0</v>
      </c>
      <c r="Q469" s="47">
        <v>0</v>
      </c>
      <c r="R469" s="47">
        <v>0</v>
      </c>
      <c r="S469" s="47">
        <v>0</v>
      </c>
      <c r="T469" s="47">
        <v>0</v>
      </c>
      <c r="U469" s="47">
        <v>0</v>
      </c>
      <c r="V469" s="47">
        <v>0</v>
      </c>
      <c r="W469" s="47">
        <v>0</v>
      </c>
      <c r="X469" s="47">
        <v>0</v>
      </c>
      <c r="Y469" s="47">
        <v>0</v>
      </c>
      <c r="Z469" s="47">
        <v>0</v>
      </c>
      <c r="AA469" s="47">
        <v>0</v>
      </c>
      <c r="AB469" s="47">
        <v>0</v>
      </c>
      <c r="AC469" s="47">
        <v>0</v>
      </c>
      <c r="AD469" s="47">
        <v>120000</v>
      </c>
      <c r="AE469" s="47">
        <v>0</v>
      </c>
      <c r="AF469" s="50">
        <v>2021</v>
      </c>
      <c r="AG469" s="50" t="s">
        <v>278</v>
      </c>
      <c r="AH469" s="51" t="s">
        <v>278</v>
      </c>
      <c r="AT469" s="30" t="e">
        <f>VLOOKUP(C469,AW:AX,2,FALSE)</f>
        <v>#N/A</v>
      </c>
    </row>
    <row r="470" spans="1:46" ht="61.5" x14ac:dyDescent="0.85">
      <c r="A470" s="30">
        <v>1</v>
      </c>
      <c r="B470" s="108">
        <f>SUBTOTAL(103,$A$387:A470)</f>
        <v>84</v>
      </c>
      <c r="C470" s="34" t="s">
        <v>637</v>
      </c>
      <c r="D470" s="47">
        <f t="shared" si="101"/>
        <v>120000</v>
      </c>
      <c r="E470" s="47">
        <v>0</v>
      </c>
      <c r="F470" s="47">
        <v>0</v>
      </c>
      <c r="G470" s="47">
        <v>0</v>
      </c>
      <c r="H470" s="47">
        <v>0</v>
      </c>
      <c r="I470" s="47">
        <v>0</v>
      </c>
      <c r="J470" s="47">
        <v>0</v>
      </c>
      <c r="K470" s="49">
        <v>0</v>
      </c>
      <c r="L470" s="47">
        <v>0</v>
      </c>
      <c r="M470" s="47">
        <v>0</v>
      </c>
      <c r="N470" s="47">
        <v>0</v>
      </c>
      <c r="O470" s="47">
        <v>0</v>
      </c>
      <c r="P470" s="47">
        <v>0</v>
      </c>
      <c r="Q470" s="47">
        <v>0</v>
      </c>
      <c r="R470" s="47">
        <v>0</v>
      </c>
      <c r="S470" s="47">
        <v>0</v>
      </c>
      <c r="T470" s="47">
        <v>0</v>
      </c>
      <c r="U470" s="47">
        <v>0</v>
      </c>
      <c r="V470" s="47">
        <v>0</v>
      </c>
      <c r="W470" s="47">
        <v>0</v>
      </c>
      <c r="X470" s="47">
        <v>0</v>
      </c>
      <c r="Y470" s="47">
        <v>0</v>
      </c>
      <c r="Z470" s="47">
        <v>0</v>
      </c>
      <c r="AA470" s="47">
        <v>0</v>
      </c>
      <c r="AB470" s="47">
        <v>0</v>
      </c>
      <c r="AC470" s="47">
        <v>0</v>
      </c>
      <c r="AD470" s="47">
        <v>120000</v>
      </c>
      <c r="AE470" s="47">
        <v>0</v>
      </c>
      <c r="AF470" s="50">
        <v>2021</v>
      </c>
      <c r="AG470" s="50" t="s">
        <v>278</v>
      </c>
      <c r="AH470" s="51" t="s">
        <v>278</v>
      </c>
      <c r="AT470" s="30" t="e">
        <f>VLOOKUP(C470,AW:AX,2,FALSE)</f>
        <v>#N/A</v>
      </c>
    </row>
    <row r="471" spans="1:46" ht="61.5" x14ac:dyDescent="0.85">
      <c r="A471" s="30">
        <v>1</v>
      </c>
      <c r="B471" s="108">
        <f>SUBTOTAL(103,$A$387:A471)</f>
        <v>85</v>
      </c>
      <c r="C471" s="34" t="s">
        <v>638</v>
      </c>
      <c r="D471" s="47">
        <f t="shared" si="101"/>
        <v>120000</v>
      </c>
      <c r="E471" s="47">
        <v>0</v>
      </c>
      <c r="F471" s="47">
        <v>0</v>
      </c>
      <c r="G471" s="47">
        <v>0</v>
      </c>
      <c r="H471" s="47">
        <v>0</v>
      </c>
      <c r="I471" s="47">
        <v>0</v>
      </c>
      <c r="J471" s="47">
        <v>0</v>
      </c>
      <c r="K471" s="49">
        <v>0</v>
      </c>
      <c r="L471" s="47">
        <v>0</v>
      </c>
      <c r="M471" s="47">
        <v>0</v>
      </c>
      <c r="N471" s="47">
        <v>0</v>
      </c>
      <c r="O471" s="47">
        <v>0</v>
      </c>
      <c r="P471" s="47">
        <v>0</v>
      </c>
      <c r="Q471" s="47">
        <v>0</v>
      </c>
      <c r="R471" s="47">
        <v>0</v>
      </c>
      <c r="S471" s="47">
        <v>0</v>
      </c>
      <c r="T471" s="47">
        <v>0</v>
      </c>
      <c r="U471" s="47">
        <v>0</v>
      </c>
      <c r="V471" s="47">
        <v>0</v>
      </c>
      <c r="W471" s="47">
        <v>0</v>
      </c>
      <c r="X471" s="47">
        <v>0</v>
      </c>
      <c r="Y471" s="47">
        <v>0</v>
      </c>
      <c r="Z471" s="47">
        <v>0</v>
      </c>
      <c r="AA471" s="47">
        <v>0</v>
      </c>
      <c r="AB471" s="47">
        <v>0</v>
      </c>
      <c r="AC471" s="47">
        <v>0</v>
      </c>
      <c r="AD471" s="47">
        <v>120000</v>
      </c>
      <c r="AE471" s="47">
        <v>0</v>
      </c>
      <c r="AF471" s="50">
        <v>2021</v>
      </c>
      <c r="AG471" s="50" t="s">
        <v>278</v>
      </c>
      <c r="AH471" s="51" t="s">
        <v>278</v>
      </c>
      <c r="AT471" s="30" t="e">
        <f>VLOOKUP(C471,AW:AX,2,FALSE)</f>
        <v>#N/A</v>
      </c>
    </row>
    <row r="472" spans="1:46" ht="61.5" x14ac:dyDescent="0.85">
      <c r="A472" s="30">
        <v>1</v>
      </c>
      <c r="B472" s="108">
        <f>SUBTOTAL(103,$A$387:A472)</f>
        <v>86</v>
      </c>
      <c r="C472" s="34" t="s">
        <v>639</v>
      </c>
      <c r="D472" s="47">
        <f t="shared" si="101"/>
        <v>120000</v>
      </c>
      <c r="E472" s="47">
        <v>0</v>
      </c>
      <c r="F472" s="47">
        <v>0</v>
      </c>
      <c r="G472" s="47">
        <v>0</v>
      </c>
      <c r="H472" s="47">
        <v>0</v>
      </c>
      <c r="I472" s="47">
        <v>0</v>
      </c>
      <c r="J472" s="47">
        <v>0</v>
      </c>
      <c r="K472" s="49">
        <v>0</v>
      </c>
      <c r="L472" s="47">
        <v>0</v>
      </c>
      <c r="M472" s="47">
        <v>0</v>
      </c>
      <c r="N472" s="47">
        <v>0</v>
      </c>
      <c r="O472" s="47">
        <v>0</v>
      </c>
      <c r="P472" s="47">
        <v>0</v>
      </c>
      <c r="Q472" s="47">
        <v>0</v>
      </c>
      <c r="R472" s="47">
        <v>0</v>
      </c>
      <c r="S472" s="47">
        <v>0</v>
      </c>
      <c r="T472" s="47">
        <v>0</v>
      </c>
      <c r="U472" s="47">
        <v>0</v>
      </c>
      <c r="V472" s="47">
        <v>0</v>
      </c>
      <c r="W472" s="47">
        <v>0</v>
      </c>
      <c r="X472" s="47">
        <v>0</v>
      </c>
      <c r="Y472" s="47">
        <v>0</v>
      </c>
      <c r="Z472" s="47">
        <v>0</v>
      </c>
      <c r="AA472" s="47">
        <v>0</v>
      </c>
      <c r="AB472" s="47">
        <v>0</v>
      </c>
      <c r="AC472" s="47">
        <v>0</v>
      </c>
      <c r="AD472" s="47">
        <v>120000</v>
      </c>
      <c r="AE472" s="47">
        <v>0</v>
      </c>
      <c r="AF472" s="50">
        <v>2021</v>
      </c>
      <c r="AG472" s="50" t="s">
        <v>278</v>
      </c>
      <c r="AH472" s="51" t="s">
        <v>278</v>
      </c>
      <c r="AT472" s="30" t="e">
        <f>VLOOKUP(C472,AW:AX,2,FALSE)</f>
        <v>#N/A</v>
      </c>
    </row>
    <row r="473" spans="1:46" ht="61.5" x14ac:dyDescent="0.85">
      <c r="A473" s="30">
        <v>1</v>
      </c>
      <c r="B473" s="108">
        <f>SUBTOTAL(103,$A$387:A473)</f>
        <v>87</v>
      </c>
      <c r="C473" s="34" t="s">
        <v>640</v>
      </c>
      <c r="D473" s="47">
        <f t="shared" si="101"/>
        <v>120000</v>
      </c>
      <c r="E473" s="47">
        <v>0</v>
      </c>
      <c r="F473" s="47">
        <v>0</v>
      </c>
      <c r="G473" s="47">
        <v>0</v>
      </c>
      <c r="H473" s="47">
        <v>0</v>
      </c>
      <c r="I473" s="47">
        <v>0</v>
      </c>
      <c r="J473" s="47">
        <v>0</v>
      </c>
      <c r="K473" s="49">
        <v>0</v>
      </c>
      <c r="L473" s="47">
        <v>0</v>
      </c>
      <c r="M473" s="47">
        <v>0</v>
      </c>
      <c r="N473" s="47">
        <v>0</v>
      </c>
      <c r="O473" s="47">
        <v>0</v>
      </c>
      <c r="P473" s="47">
        <v>0</v>
      </c>
      <c r="Q473" s="47">
        <v>0</v>
      </c>
      <c r="R473" s="47">
        <v>0</v>
      </c>
      <c r="S473" s="47">
        <v>0</v>
      </c>
      <c r="T473" s="47">
        <v>0</v>
      </c>
      <c r="U473" s="47">
        <v>0</v>
      </c>
      <c r="V473" s="47">
        <v>0</v>
      </c>
      <c r="W473" s="47">
        <v>0</v>
      </c>
      <c r="X473" s="47">
        <v>0</v>
      </c>
      <c r="Y473" s="47">
        <v>0</v>
      </c>
      <c r="Z473" s="47">
        <v>0</v>
      </c>
      <c r="AA473" s="47">
        <v>0</v>
      </c>
      <c r="AB473" s="47">
        <v>0</v>
      </c>
      <c r="AC473" s="47">
        <v>0</v>
      </c>
      <c r="AD473" s="47">
        <v>120000</v>
      </c>
      <c r="AE473" s="47">
        <v>0</v>
      </c>
      <c r="AF473" s="50">
        <v>2021</v>
      </c>
      <c r="AG473" s="50" t="s">
        <v>278</v>
      </c>
      <c r="AH473" s="51" t="s">
        <v>278</v>
      </c>
      <c r="AT473" s="30" t="e">
        <f>VLOOKUP(C473,AW:AX,2,FALSE)</f>
        <v>#N/A</v>
      </c>
    </row>
    <row r="474" spans="1:46" ht="61.5" x14ac:dyDescent="0.85">
      <c r="A474" s="30">
        <v>1</v>
      </c>
      <c r="B474" s="108">
        <f>SUBTOTAL(103,$A$387:A474)</f>
        <v>88</v>
      </c>
      <c r="C474" s="34" t="s">
        <v>641</v>
      </c>
      <c r="D474" s="47">
        <f t="shared" si="101"/>
        <v>120000</v>
      </c>
      <c r="E474" s="47">
        <v>0</v>
      </c>
      <c r="F474" s="47">
        <v>0</v>
      </c>
      <c r="G474" s="47">
        <v>0</v>
      </c>
      <c r="H474" s="47">
        <v>0</v>
      </c>
      <c r="I474" s="47">
        <v>0</v>
      </c>
      <c r="J474" s="47">
        <v>0</v>
      </c>
      <c r="K474" s="49">
        <v>0</v>
      </c>
      <c r="L474" s="47">
        <v>0</v>
      </c>
      <c r="M474" s="47">
        <v>0</v>
      </c>
      <c r="N474" s="47">
        <v>0</v>
      </c>
      <c r="O474" s="47">
        <v>0</v>
      </c>
      <c r="P474" s="47">
        <v>0</v>
      </c>
      <c r="Q474" s="47">
        <v>0</v>
      </c>
      <c r="R474" s="47">
        <v>0</v>
      </c>
      <c r="S474" s="47">
        <v>0</v>
      </c>
      <c r="T474" s="47">
        <v>0</v>
      </c>
      <c r="U474" s="47">
        <v>0</v>
      </c>
      <c r="V474" s="47">
        <v>0</v>
      </c>
      <c r="W474" s="47">
        <v>0</v>
      </c>
      <c r="X474" s="47">
        <v>0</v>
      </c>
      <c r="Y474" s="47">
        <v>0</v>
      </c>
      <c r="Z474" s="47">
        <v>0</v>
      </c>
      <c r="AA474" s="47">
        <v>0</v>
      </c>
      <c r="AB474" s="47">
        <v>0</v>
      </c>
      <c r="AC474" s="47">
        <v>0</v>
      </c>
      <c r="AD474" s="47">
        <v>120000</v>
      </c>
      <c r="AE474" s="47">
        <v>0</v>
      </c>
      <c r="AF474" s="50">
        <v>2021</v>
      </c>
      <c r="AG474" s="50" t="s">
        <v>278</v>
      </c>
      <c r="AH474" s="51" t="s">
        <v>278</v>
      </c>
      <c r="AT474" s="30" t="e">
        <f>VLOOKUP(C474,AW:AX,2,FALSE)</f>
        <v>#N/A</v>
      </c>
    </row>
    <row r="475" spans="1:46" ht="61.5" x14ac:dyDescent="0.85">
      <c r="A475" s="30">
        <v>1</v>
      </c>
      <c r="B475" s="108">
        <f>SUBTOTAL(103,$A$387:A475)</f>
        <v>89</v>
      </c>
      <c r="C475" s="34" t="s">
        <v>642</v>
      </c>
      <c r="D475" s="47">
        <f t="shared" si="101"/>
        <v>120000</v>
      </c>
      <c r="E475" s="47">
        <v>0</v>
      </c>
      <c r="F475" s="47">
        <v>0</v>
      </c>
      <c r="G475" s="47">
        <v>0</v>
      </c>
      <c r="H475" s="47">
        <v>0</v>
      </c>
      <c r="I475" s="47">
        <v>0</v>
      </c>
      <c r="J475" s="47">
        <v>0</v>
      </c>
      <c r="K475" s="49">
        <v>0</v>
      </c>
      <c r="L475" s="47">
        <v>0</v>
      </c>
      <c r="M475" s="47">
        <v>0</v>
      </c>
      <c r="N475" s="47">
        <v>0</v>
      </c>
      <c r="O475" s="47">
        <v>0</v>
      </c>
      <c r="P475" s="47">
        <v>0</v>
      </c>
      <c r="Q475" s="47">
        <v>0</v>
      </c>
      <c r="R475" s="47">
        <v>0</v>
      </c>
      <c r="S475" s="47">
        <v>0</v>
      </c>
      <c r="T475" s="47">
        <v>0</v>
      </c>
      <c r="U475" s="47">
        <v>0</v>
      </c>
      <c r="V475" s="47">
        <v>0</v>
      </c>
      <c r="W475" s="47">
        <v>0</v>
      </c>
      <c r="X475" s="47">
        <v>0</v>
      </c>
      <c r="Y475" s="47">
        <v>0</v>
      </c>
      <c r="Z475" s="47">
        <v>0</v>
      </c>
      <c r="AA475" s="47">
        <v>0</v>
      </c>
      <c r="AB475" s="47">
        <v>0</v>
      </c>
      <c r="AC475" s="47">
        <v>0</v>
      </c>
      <c r="AD475" s="47">
        <v>120000</v>
      </c>
      <c r="AE475" s="47">
        <v>0</v>
      </c>
      <c r="AF475" s="50">
        <v>2021</v>
      </c>
      <c r="AG475" s="50" t="s">
        <v>278</v>
      </c>
      <c r="AH475" s="51" t="s">
        <v>278</v>
      </c>
      <c r="AT475" s="30" t="e">
        <f>VLOOKUP(C475,AW:AX,2,FALSE)</f>
        <v>#N/A</v>
      </c>
    </row>
    <row r="476" spans="1:46" ht="61.5" x14ac:dyDescent="0.85">
      <c r="A476" s="30">
        <v>1</v>
      </c>
      <c r="B476" s="108">
        <f>SUBTOTAL(103,$A$387:A476)</f>
        <v>90</v>
      </c>
      <c r="C476" s="34" t="s">
        <v>643</v>
      </c>
      <c r="D476" s="47">
        <f t="shared" si="101"/>
        <v>120000</v>
      </c>
      <c r="E476" s="47">
        <v>0</v>
      </c>
      <c r="F476" s="47">
        <v>0</v>
      </c>
      <c r="G476" s="47">
        <v>0</v>
      </c>
      <c r="H476" s="47">
        <v>0</v>
      </c>
      <c r="I476" s="47">
        <v>0</v>
      </c>
      <c r="J476" s="47">
        <v>0</v>
      </c>
      <c r="K476" s="49">
        <v>0</v>
      </c>
      <c r="L476" s="47">
        <v>0</v>
      </c>
      <c r="M476" s="47">
        <v>0</v>
      </c>
      <c r="N476" s="47">
        <v>0</v>
      </c>
      <c r="O476" s="47">
        <v>0</v>
      </c>
      <c r="P476" s="47">
        <v>0</v>
      </c>
      <c r="Q476" s="47">
        <v>0</v>
      </c>
      <c r="R476" s="47">
        <v>0</v>
      </c>
      <c r="S476" s="47">
        <v>0</v>
      </c>
      <c r="T476" s="47">
        <v>0</v>
      </c>
      <c r="U476" s="47">
        <v>0</v>
      </c>
      <c r="V476" s="47">
        <v>0</v>
      </c>
      <c r="W476" s="47">
        <v>0</v>
      </c>
      <c r="X476" s="47">
        <v>0</v>
      </c>
      <c r="Y476" s="47">
        <v>0</v>
      </c>
      <c r="Z476" s="47">
        <v>0</v>
      </c>
      <c r="AA476" s="47">
        <v>0</v>
      </c>
      <c r="AB476" s="47">
        <v>0</v>
      </c>
      <c r="AC476" s="47">
        <v>0</v>
      </c>
      <c r="AD476" s="47">
        <v>120000</v>
      </c>
      <c r="AE476" s="47">
        <v>0</v>
      </c>
      <c r="AF476" s="50">
        <v>2021</v>
      </c>
      <c r="AG476" s="50" t="s">
        <v>278</v>
      </c>
      <c r="AH476" s="51" t="s">
        <v>278</v>
      </c>
      <c r="AT476" s="30" t="e">
        <f>VLOOKUP(C476,AW:AX,2,FALSE)</f>
        <v>#N/A</v>
      </c>
    </row>
    <row r="477" spans="1:46" ht="61.5" x14ac:dyDescent="0.85">
      <c r="A477" s="30">
        <v>1</v>
      </c>
      <c r="B477" s="108">
        <f>SUBTOTAL(103,$A$387:A477)</f>
        <v>91</v>
      </c>
      <c r="C477" s="34" t="s">
        <v>644</v>
      </c>
      <c r="D477" s="47">
        <f t="shared" si="101"/>
        <v>100000</v>
      </c>
      <c r="E477" s="47">
        <v>0</v>
      </c>
      <c r="F477" s="47">
        <v>0</v>
      </c>
      <c r="G477" s="47">
        <v>0</v>
      </c>
      <c r="H477" s="47">
        <v>0</v>
      </c>
      <c r="I477" s="47">
        <v>0</v>
      </c>
      <c r="J477" s="47">
        <v>0</v>
      </c>
      <c r="K477" s="49">
        <v>0</v>
      </c>
      <c r="L477" s="47">
        <v>0</v>
      </c>
      <c r="M477" s="47">
        <v>0</v>
      </c>
      <c r="N477" s="47">
        <v>0</v>
      </c>
      <c r="O477" s="47">
        <v>0</v>
      </c>
      <c r="P477" s="47">
        <v>0</v>
      </c>
      <c r="Q477" s="47">
        <v>0</v>
      </c>
      <c r="R477" s="47">
        <v>0</v>
      </c>
      <c r="S477" s="47">
        <v>0</v>
      </c>
      <c r="T477" s="47">
        <v>0</v>
      </c>
      <c r="U477" s="47">
        <v>0</v>
      </c>
      <c r="V477" s="47">
        <v>0</v>
      </c>
      <c r="W477" s="47">
        <v>0</v>
      </c>
      <c r="X477" s="47">
        <v>0</v>
      </c>
      <c r="Y477" s="47">
        <v>0</v>
      </c>
      <c r="Z477" s="47">
        <v>0</v>
      </c>
      <c r="AA477" s="47">
        <v>0</v>
      </c>
      <c r="AB477" s="47">
        <v>0</v>
      </c>
      <c r="AC477" s="47">
        <v>0</v>
      </c>
      <c r="AD477" s="47">
        <v>100000</v>
      </c>
      <c r="AE477" s="47">
        <v>0</v>
      </c>
      <c r="AF477" s="50">
        <v>2021</v>
      </c>
      <c r="AG477" s="50" t="s">
        <v>278</v>
      </c>
      <c r="AH477" s="51" t="s">
        <v>278</v>
      </c>
      <c r="AT477" s="30" t="e">
        <f>VLOOKUP(C477,AW:AX,2,FALSE)</f>
        <v>#N/A</v>
      </c>
    </row>
    <row r="478" spans="1:46" ht="61.5" x14ac:dyDescent="0.85">
      <c r="A478" s="30">
        <v>1</v>
      </c>
      <c r="B478" s="108">
        <f>SUBTOTAL(103,$A$387:A478)</f>
        <v>92</v>
      </c>
      <c r="C478" s="34" t="s">
        <v>645</v>
      </c>
      <c r="D478" s="47">
        <f t="shared" si="101"/>
        <v>120000.25</v>
      </c>
      <c r="E478" s="47">
        <v>0</v>
      </c>
      <c r="F478" s="47">
        <v>0</v>
      </c>
      <c r="G478" s="47">
        <v>0</v>
      </c>
      <c r="H478" s="47">
        <v>0</v>
      </c>
      <c r="I478" s="47">
        <v>0</v>
      </c>
      <c r="J478" s="47">
        <v>0</v>
      </c>
      <c r="K478" s="49">
        <v>0</v>
      </c>
      <c r="L478" s="47">
        <v>0</v>
      </c>
      <c r="M478" s="47">
        <v>0</v>
      </c>
      <c r="N478" s="47">
        <v>0</v>
      </c>
      <c r="O478" s="47">
        <v>0</v>
      </c>
      <c r="P478" s="47">
        <v>0</v>
      </c>
      <c r="Q478" s="47">
        <v>0</v>
      </c>
      <c r="R478" s="47">
        <v>0</v>
      </c>
      <c r="S478" s="47">
        <v>0</v>
      </c>
      <c r="T478" s="47">
        <v>0</v>
      </c>
      <c r="U478" s="47">
        <v>0</v>
      </c>
      <c r="V478" s="47">
        <v>0</v>
      </c>
      <c r="W478" s="47">
        <v>0</v>
      </c>
      <c r="X478" s="47">
        <v>0</v>
      </c>
      <c r="Y478" s="47">
        <v>0</v>
      </c>
      <c r="Z478" s="47">
        <v>0</v>
      </c>
      <c r="AA478" s="47">
        <v>0</v>
      </c>
      <c r="AB478" s="47">
        <v>0</v>
      </c>
      <c r="AC478" s="47">
        <v>0</v>
      </c>
      <c r="AD478" s="47">
        <v>120000.25</v>
      </c>
      <c r="AE478" s="47">
        <v>0</v>
      </c>
      <c r="AF478" s="50">
        <v>2021</v>
      </c>
      <c r="AG478" s="50" t="s">
        <v>278</v>
      </c>
      <c r="AH478" s="51" t="s">
        <v>278</v>
      </c>
      <c r="AT478" s="30" t="e">
        <f>VLOOKUP(C478,AW:AX,2,FALSE)</f>
        <v>#N/A</v>
      </c>
    </row>
    <row r="479" spans="1:46" ht="61.5" x14ac:dyDescent="0.85">
      <c r="A479" s="30">
        <v>1</v>
      </c>
      <c r="B479" s="108">
        <f>SUBTOTAL(103,$A$387:A479)</f>
        <v>93</v>
      </c>
      <c r="C479" s="34" t="s">
        <v>646</v>
      </c>
      <c r="D479" s="47">
        <f t="shared" si="101"/>
        <v>100000</v>
      </c>
      <c r="E479" s="47">
        <v>0</v>
      </c>
      <c r="F479" s="47">
        <v>0</v>
      </c>
      <c r="G479" s="47">
        <v>0</v>
      </c>
      <c r="H479" s="47">
        <v>0</v>
      </c>
      <c r="I479" s="47">
        <v>0</v>
      </c>
      <c r="J479" s="47">
        <v>0</v>
      </c>
      <c r="K479" s="49">
        <v>0</v>
      </c>
      <c r="L479" s="47">
        <v>0</v>
      </c>
      <c r="M479" s="47">
        <v>0</v>
      </c>
      <c r="N479" s="47">
        <v>0</v>
      </c>
      <c r="O479" s="47">
        <v>0</v>
      </c>
      <c r="P479" s="47">
        <v>0</v>
      </c>
      <c r="Q479" s="47">
        <v>0</v>
      </c>
      <c r="R479" s="47">
        <v>0</v>
      </c>
      <c r="S479" s="47">
        <v>0</v>
      </c>
      <c r="T479" s="47">
        <v>0</v>
      </c>
      <c r="U479" s="47">
        <v>0</v>
      </c>
      <c r="V479" s="47">
        <v>0</v>
      </c>
      <c r="W479" s="47">
        <v>0</v>
      </c>
      <c r="X479" s="47">
        <v>0</v>
      </c>
      <c r="Y479" s="47">
        <v>0</v>
      </c>
      <c r="Z479" s="47">
        <v>0</v>
      </c>
      <c r="AA479" s="47">
        <v>0</v>
      </c>
      <c r="AB479" s="47">
        <v>0</v>
      </c>
      <c r="AC479" s="47">
        <v>0</v>
      </c>
      <c r="AD479" s="47">
        <v>100000</v>
      </c>
      <c r="AE479" s="47">
        <v>0</v>
      </c>
      <c r="AF479" s="50">
        <v>2021</v>
      </c>
      <c r="AG479" s="50" t="s">
        <v>278</v>
      </c>
      <c r="AH479" s="51" t="s">
        <v>278</v>
      </c>
      <c r="AT479" s="30" t="e">
        <f>VLOOKUP(C479,AW:AX,2,FALSE)</f>
        <v>#N/A</v>
      </c>
    </row>
    <row r="480" spans="1:46" ht="61.5" x14ac:dyDescent="0.85">
      <c r="A480" s="30">
        <v>1</v>
      </c>
      <c r="B480" s="108">
        <f>SUBTOTAL(103,$A$387:A480)</f>
        <v>94</v>
      </c>
      <c r="C480" s="34" t="s">
        <v>647</v>
      </c>
      <c r="D480" s="47">
        <f t="shared" si="101"/>
        <v>100000</v>
      </c>
      <c r="E480" s="47">
        <v>0</v>
      </c>
      <c r="F480" s="47">
        <v>0</v>
      </c>
      <c r="G480" s="47">
        <v>0</v>
      </c>
      <c r="H480" s="47">
        <v>0</v>
      </c>
      <c r="I480" s="47">
        <v>0</v>
      </c>
      <c r="J480" s="47">
        <v>0</v>
      </c>
      <c r="K480" s="49">
        <v>0</v>
      </c>
      <c r="L480" s="47">
        <v>0</v>
      </c>
      <c r="M480" s="47">
        <v>0</v>
      </c>
      <c r="N480" s="47">
        <v>0</v>
      </c>
      <c r="O480" s="47">
        <v>0</v>
      </c>
      <c r="P480" s="47">
        <v>0</v>
      </c>
      <c r="Q480" s="47">
        <v>0</v>
      </c>
      <c r="R480" s="47">
        <v>0</v>
      </c>
      <c r="S480" s="47">
        <v>0</v>
      </c>
      <c r="T480" s="47">
        <v>0</v>
      </c>
      <c r="U480" s="47">
        <v>0</v>
      </c>
      <c r="V480" s="47">
        <v>0</v>
      </c>
      <c r="W480" s="47">
        <v>0</v>
      </c>
      <c r="X480" s="47">
        <v>0</v>
      </c>
      <c r="Y480" s="47">
        <v>0</v>
      </c>
      <c r="Z480" s="47">
        <v>0</v>
      </c>
      <c r="AA480" s="47">
        <v>0</v>
      </c>
      <c r="AB480" s="47">
        <v>0</v>
      </c>
      <c r="AC480" s="47">
        <v>0</v>
      </c>
      <c r="AD480" s="47">
        <v>100000</v>
      </c>
      <c r="AE480" s="47">
        <v>0</v>
      </c>
      <c r="AF480" s="50">
        <v>2021</v>
      </c>
      <c r="AG480" s="50" t="s">
        <v>278</v>
      </c>
      <c r="AH480" s="51" t="s">
        <v>278</v>
      </c>
      <c r="AT480" s="30" t="e">
        <f>VLOOKUP(C480,AW:AX,2,FALSE)</f>
        <v>#N/A</v>
      </c>
    </row>
    <row r="481" spans="1:46" ht="61.5" x14ac:dyDescent="0.85">
      <c r="A481" s="30">
        <v>1</v>
      </c>
      <c r="B481" s="108">
        <f>SUBTOTAL(103,$A$387:A481)</f>
        <v>95</v>
      </c>
      <c r="C481" s="34" t="s">
        <v>648</v>
      </c>
      <c r="D481" s="47">
        <f t="shared" si="101"/>
        <v>120000</v>
      </c>
      <c r="E481" s="47">
        <v>0</v>
      </c>
      <c r="F481" s="47">
        <v>0</v>
      </c>
      <c r="G481" s="47">
        <v>0</v>
      </c>
      <c r="H481" s="47">
        <v>0</v>
      </c>
      <c r="I481" s="47">
        <v>0</v>
      </c>
      <c r="J481" s="47">
        <v>0</v>
      </c>
      <c r="K481" s="49">
        <v>0</v>
      </c>
      <c r="L481" s="47">
        <v>0</v>
      </c>
      <c r="M481" s="47">
        <v>0</v>
      </c>
      <c r="N481" s="47">
        <v>0</v>
      </c>
      <c r="O481" s="47">
        <v>0</v>
      </c>
      <c r="P481" s="47">
        <v>0</v>
      </c>
      <c r="Q481" s="47">
        <v>0</v>
      </c>
      <c r="R481" s="47">
        <v>0</v>
      </c>
      <c r="S481" s="47">
        <v>0</v>
      </c>
      <c r="T481" s="47">
        <v>0</v>
      </c>
      <c r="U481" s="47">
        <v>0</v>
      </c>
      <c r="V481" s="47">
        <v>0</v>
      </c>
      <c r="W481" s="47">
        <v>0</v>
      </c>
      <c r="X481" s="47">
        <v>0</v>
      </c>
      <c r="Y481" s="47">
        <v>0</v>
      </c>
      <c r="Z481" s="47">
        <v>0</v>
      </c>
      <c r="AA481" s="47">
        <v>0</v>
      </c>
      <c r="AB481" s="47">
        <v>0</v>
      </c>
      <c r="AC481" s="47">
        <v>0</v>
      </c>
      <c r="AD481" s="47">
        <v>120000</v>
      </c>
      <c r="AE481" s="47">
        <v>0</v>
      </c>
      <c r="AF481" s="50">
        <v>2021</v>
      </c>
      <c r="AG481" s="50" t="s">
        <v>278</v>
      </c>
      <c r="AH481" s="51" t="s">
        <v>278</v>
      </c>
      <c r="AT481" s="30" t="e">
        <f>VLOOKUP(C481,AW:AX,2,FALSE)</f>
        <v>#N/A</v>
      </c>
    </row>
    <row r="482" spans="1:46" ht="61.5" x14ac:dyDescent="0.85">
      <c r="A482" s="30">
        <v>1</v>
      </c>
      <c r="B482" s="108">
        <f>SUBTOTAL(103,$A$387:A482)</f>
        <v>96</v>
      </c>
      <c r="C482" s="34" t="s">
        <v>649</v>
      </c>
      <c r="D482" s="47">
        <f t="shared" si="101"/>
        <v>120000</v>
      </c>
      <c r="E482" s="47">
        <v>0</v>
      </c>
      <c r="F482" s="47">
        <v>0</v>
      </c>
      <c r="G482" s="47">
        <v>0</v>
      </c>
      <c r="H482" s="47">
        <v>0</v>
      </c>
      <c r="I482" s="47">
        <v>0</v>
      </c>
      <c r="J482" s="47">
        <v>0</v>
      </c>
      <c r="K482" s="49">
        <v>0</v>
      </c>
      <c r="L482" s="47">
        <v>0</v>
      </c>
      <c r="M482" s="47">
        <v>0</v>
      </c>
      <c r="N482" s="47">
        <v>0</v>
      </c>
      <c r="O482" s="47">
        <v>0</v>
      </c>
      <c r="P482" s="47">
        <v>0</v>
      </c>
      <c r="Q482" s="47">
        <v>0</v>
      </c>
      <c r="R482" s="47">
        <v>0</v>
      </c>
      <c r="S482" s="47">
        <v>0</v>
      </c>
      <c r="T482" s="47">
        <v>0</v>
      </c>
      <c r="U482" s="47">
        <v>0</v>
      </c>
      <c r="V482" s="47">
        <v>0</v>
      </c>
      <c r="W482" s="47">
        <v>0</v>
      </c>
      <c r="X482" s="47">
        <v>0</v>
      </c>
      <c r="Y482" s="47">
        <v>0</v>
      </c>
      <c r="Z482" s="47">
        <v>0</v>
      </c>
      <c r="AA482" s="47">
        <v>0</v>
      </c>
      <c r="AB482" s="47">
        <v>0</v>
      </c>
      <c r="AC482" s="47">
        <v>0</v>
      </c>
      <c r="AD482" s="47">
        <v>120000</v>
      </c>
      <c r="AE482" s="47">
        <v>0</v>
      </c>
      <c r="AF482" s="50">
        <v>2021</v>
      </c>
      <c r="AG482" s="50" t="s">
        <v>278</v>
      </c>
      <c r="AH482" s="51" t="s">
        <v>278</v>
      </c>
      <c r="AT482" s="30" t="e">
        <f>VLOOKUP(C482,AW:AX,2,FALSE)</f>
        <v>#N/A</v>
      </c>
    </row>
    <row r="483" spans="1:46" ht="61.5" x14ac:dyDescent="0.85">
      <c r="A483" s="30">
        <v>1</v>
      </c>
      <c r="B483" s="108">
        <f>SUBTOTAL(103,$A$387:A483)</f>
        <v>97</v>
      </c>
      <c r="C483" s="34" t="s">
        <v>650</v>
      </c>
      <c r="D483" s="47">
        <f t="shared" si="101"/>
        <v>100000</v>
      </c>
      <c r="E483" s="47">
        <v>0</v>
      </c>
      <c r="F483" s="47">
        <v>0</v>
      </c>
      <c r="G483" s="47">
        <v>0</v>
      </c>
      <c r="H483" s="47">
        <v>0</v>
      </c>
      <c r="I483" s="47">
        <v>0</v>
      </c>
      <c r="J483" s="47">
        <v>0</v>
      </c>
      <c r="K483" s="49">
        <v>0</v>
      </c>
      <c r="L483" s="47">
        <v>0</v>
      </c>
      <c r="M483" s="47">
        <v>0</v>
      </c>
      <c r="N483" s="47">
        <v>0</v>
      </c>
      <c r="O483" s="47">
        <v>0</v>
      </c>
      <c r="P483" s="47">
        <v>0</v>
      </c>
      <c r="Q483" s="47">
        <v>0</v>
      </c>
      <c r="R483" s="47">
        <v>0</v>
      </c>
      <c r="S483" s="47">
        <v>0</v>
      </c>
      <c r="T483" s="47">
        <v>0</v>
      </c>
      <c r="U483" s="47">
        <v>0</v>
      </c>
      <c r="V483" s="47">
        <v>0</v>
      </c>
      <c r="W483" s="47">
        <v>0</v>
      </c>
      <c r="X483" s="47">
        <v>0</v>
      </c>
      <c r="Y483" s="47">
        <v>0</v>
      </c>
      <c r="Z483" s="47">
        <v>0</v>
      </c>
      <c r="AA483" s="47">
        <v>0</v>
      </c>
      <c r="AB483" s="47">
        <v>0</v>
      </c>
      <c r="AC483" s="47">
        <v>0</v>
      </c>
      <c r="AD483" s="47">
        <v>100000</v>
      </c>
      <c r="AE483" s="47">
        <v>0</v>
      </c>
      <c r="AF483" s="50">
        <v>2021</v>
      </c>
      <c r="AG483" s="50" t="s">
        <v>278</v>
      </c>
      <c r="AH483" s="51" t="s">
        <v>278</v>
      </c>
      <c r="AT483" s="30" t="e">
        <f>VLOOKUP(C483,AW:AX,2,FALSE)</f>
        <v>#N/A</v>
      </c>
    </row>
    <row r="484" spans="1:46" ht="61.5" x14ac:dyDescent="0.85">
      <c r="A484" s="30">
        <v>1</v>
      </c>
      <c r="B484" s="108">
        <f>SUBTOTAL(103,$A$387:A484)</f>
        <v>98</v>
      </c>
      <c r="C484" s="34" t="s">
        <v>651</v>
      </c>
      <c r="D484" s="47">
        <f t="shared" si="101"/>
        <v>120000</v>
      </c>
      <c r="E484" s="47">
        <v>0</v>
      </c>
      <c r="F484" s="47">
        <v>0</v>
      </c>
      <c r="G484" s="47">
        <v>0</v>
      </c>
      <c r="H484" s="47">
        <v>0</v>
      </c>
      <c r="I484" s="47">
        <v>0</v>
      </c>
      <c r="J484" s="47">
        <v>0</v>
      </c>
      <c r="K484" s="49">
        <v>0</v>
      </c>
      <c r="L484" s="47">
        <v>0</v>
      </c>
      <c r="M484" s="47">
        <v>0</v>
      </c>
      <c r="N484" s="47">
        <v>0</v>
      </c>
      <c r="O484" s="47">
        <v>0</v>
      </c>
      <c r="P484" s="47">
        <v>0</v>
      </c>
      <c r="Q484" s="47">
        <v>0</v>
      </c>
      <c r="R484" s="47">
        <v>0</v>
      </c>
      <c r="S484" s="47">
        <v>0</v>
      </c>
      <c r="T484" s="47">
        <v>0</v>
      </c>
      <c r="U484" s="47">
        <v>0</v>
      </c>
      <c r="V484" s="47">
        <v>0</v>
      </c>
      <c r="W484" s="47">
        <v>0</v>
      </c>
      <c r="X484" s="47">
        <v>0</v>
      </c>
      <c r="Y484" s="47">
        <v>0</v>
      </c>
      <c r="Z484" s="47">
        <v>0</v>
      </c>
      <c r="AA484" s="47">
        <v>0</v>
      </c>
      <c r="AB484" s="47">
        <v>0</v>
      </c>
      <c r="AC484" s="47">
        <v>0</v>
      </c>
      <c r="AD484" s="47">
        <v>120000</v>
      </c>
      <c r="AE484" s="47">
        <v>0</v>
      </c>
      <c r="AF484" s="50">
        <v>2021</v>
      </c>
      <c r="AG484" s="50" t="s">
        <v>278</v>
      </c>
      <c r="AH484" s="51" t="s">
        <v>278</v>
      </c>
      <c r="AT484" s="30" t="e">
        <f>VLOOKUP(C484,AW:AX,2,FALSE)</f>
        <v>#N/A</v>
      </c>
    </row>
    <row r="485" spans="1:46" ht="61.5" x14ac:dyDescent="0.85">
      <c r="A485" s="30">
        <v>1</v>
      </c>
      <c r="B485" s="108">
        <f>SUBTOTAL(103,$A$387:A485)</f>
        <v>99</v>
      </c>
      <c r="C485" s="34" t="s">
        <v>652</v>
      </c>
      <c r="D485" s="47">
        <f t="shared" si="101"/>
        <v>120000</v>
      </c>
      <c r="E485" s="47">
        <v>0</v>
      </c>
      <c r="F485" s="47">
        <v>0</v>
      </c>
      <c r="G485" s="47">
        <v>0</v>
      </c>
      <c r="H485" s="47">
        <v>0</v>
      </c>
      <c r="I485" s="47">
        <v>0</v>
      </c>
      <c r="J485" s="47">
        <v>0</v>
      </c>
      <c r="K485" s="49">
        <v>0</v>
      </c>
      <c r="L485" s="47">
        <v>0</v>
      </c>
      <c r="M485" s="47">
        <v>0</v>
      </c>
      <c r="N485" s="47">
        <v>0</v>
      </c>
      <c r="O485" s="47">
        <v>0</v>
      </c>
      <c r="P485" s="47">
        <v>0</v>
      </c>
      <c r="Q485" s="47">
        <v>0</v>
      </c>
      <c r="R485" s="47">
        <v>0</v>
      </c>
      <c r="S485" s="47">
        <v>0</v>
      </c>
      <c r="T485" s="47">
        <v>0</v>
      </c>
      <c r="U485" s="47">
        <v>0</v>
      </c>
      <c r="V485" s="47">
        <v>0</v>
      </c>
      <c r="W485" s="47">
        <v>0</v>
      </c>
      <c r="X485" s="47">
        <v>0</v>
      </c>
      <c r="Y485" s="47">
        <v>0</v>
      </c>
      <c r="Z485" s="47">
        <v>0</v>
      </c>
      <c r="AA485" s="47">
        <v>0</v>
      </c>
      <c r="AB485" s="47">
        <v>0</v>
      </c>
      <c r="AC485" s="47">
        <v>0</v>
      </c>
      <c r="AD485" s="47">
        <v>120000</v>
      </c>
      <c r="AE485" s="47">
        <v>0</v>
      </c>
      <c r="AF485" s="50">
        <v>2021</v>
      </c>
      <c r="AG485" s="50" t="s">
        <v>278</v>
      </c>
      <c r="AH485" s="51" t="s">
        <v>278</v>
      </c>
      <c r="AT485" s="30" t="e">
        <f>VLOOKUP(C485,AW:AX,2,FALSE)</f>
        <v>#N/A</v>
      </c>
    </row>
    <row r="486" spans="1:46" ht="61.5" x14ac:dyDescent="0.85">
      <c r="A486" s="30">
        <v>1</v>
      </c>
      <c r="B486" s="108">
        <f>SUBTOTAL(103,$A$387:A486)</f>
        <v>100</v>
      </c>
      <c r="C486" s="34" t="s">
        <v>653</v>
      </c>
      <c r="D486" s="47">
        <f t="shared" si="101"/>
        <v>120000</v>
      </c>
      <c r="E486" s="47">
        <v>0</v>
      </c>
      <c r="F486" s="47">
        <v>0</v>
      </c>
      <c r="G486" s="47">
        <v>0</v>
      </c>
      <c r="H486" s="47">
        <v>0</v>
      </c>
      <c r="I486" s="47">
        <v>0</v>
      </c>
      <c r="J486" s="47">
        <v>0</v>
      </c>
      <c r="K486" s="49">
        <v>0</v>
      </c>
      <c r="L486" s="47">
        <v>0</v>
      </c>
      <c r="M486" s="47">
        <v>0</v>
      </c>
      <c r="N486" s="47">
        <v>0</v>
      </c>
      <c r="O486" s="47">
        <v>0</v>
      </c>
      <c r="P486" s="47">
        <v>0</v>
      </c>
      <c r="Q486" s="47">
        <v>0</v>
      </c>
      <c r="R486" s="47">
        <v>0</v>
      </c>
      <c r="S486" s="47">
        <v>0</v>
      </c>
      <c r="T486" s="47">
        <v>0</v>
      </c>
      <c r="U486" s="47">
        <v>0</v>
      </c>
      <c r="V486" s="47">
        <v>0</v>
      </c>
      <c r="W486" s="47">
        <v>0</v>
      </c>
      <c r="X486" s="47">
        <v>0</v>
      </c>
      <c r="Y486" s="47">
        <v>0</v>
      </c>
      <c r="Z486" s="47">
        <v>0</v>
      </c>
      <c r="AA486" s="47">
        <v>0</v>
      </c>
      <c r="AB486" s="47">
        <v>0</v>
      </c>
      <c r="AC486" s="47">
        <v>0</v>
      </c>
      <c r="AD486" s="47">
        <v>120000</v>
      </c>
      <c r="AE486" s="47">
        <v>0</v>
      </c>
      <c r="AF486" s="50">
        <v>2021</v>
      </c>
      <c r="AG486" s="50" t="s">
        <v>278</v>
      </c>
      <c r="AH486" s="51" t="s">
        <v>278</v>
      </c>
      <c r="AT486" s="30" t="e">
        <f>VLOOKUP(C486,AW:AX,2,FALSE)</f>
        <v>#N/A</v>
      </c>
    </row>
    <row r="487" spans="1:46" ht="61.5" x14ac:dyDescent="0.85">
      <c r="A487" s="30">
        <v>1</v>
      </c>
      <c r="B487" s="108">
        <f>SUBTOTAL(103,$A$387:A487)</f>
        <v>101</v>
      </c>
      <c r="C487" s="34" t="s">
        <v>654</v>
      </c>
      <c r="D487" s="47">
        <f t="shared" si="101"/>
        <v>70000</v>
      </c>
      <c r="E487" s="47">
        <v>0</v>
      </c>
      <c r="F487" s="47">
        <v>0</v>
      </c>
      <c r="G487" s="47">
        <v>0</v>
      </c>
      <c r="H487" s="47">
        <v>0</v>
      </c>
      <c r="I487" s="47">
        <v>0</v>
      </c>
      <c r="J487" s="47">
        <v>0</v>
      </c>
      <c r="K487" s="49">
        <v>0</v>
      </c>
      <c r="L487" s="47">
        <v>0</v>
      </c>
      <c r="M487" s="47">
        <v>0</v>
      </c>
      <c r="N487" s="47">
        <v>0</v>
      </c>
      <c r="O487" s="47">
        <v>0</v>
      </c>
      <c r="P487" s="47">
        <v>0</v>
      </c>
      <c r="Q487" s="47">
        <v>0</v>
      </c>
      <c r="R487" s="47">
        <v>0</v>
      </c>
      <c r="S487" s="47">
        <v>0</v>
      </c>
      <c r="T487" s="47">
        <v>0</v>
      </c>
      <c r="U487" s="47">
        <v>0</v>
      </c>
      <c r="V487" s="47">
        <v>0</v>
      </c>
      <c r="W487" s="47">
        <v>0</v>
      </c>
      <c r="X487" s="47">
        <v>0</v>
      </c>
      <c r="Y487" s="47">
        <v>0</v>
      </c>
      <c r="Z487" s="47">
        <v>0</v>
      </c>
      <c r="AA487" s="47">
        <v>0</v>
      </c>
      <c r="AB487" s="47">
        <v>0</v>
      </c>
      <c r="AC487" s="47">
        <v>0</v>
      </c>
      <c r="AD487" s="47">
        <v>70000</v>
      </c>
      <c r="AE487" s="47">
        <v>0</v>
      </c>
      <c r="AF487" s="50">
        <v>2021</v>
      </c>
      <c r="AG487" s="50" t="s">
        <v>278</v>
      </c>
      <c r="AH487" s="51" t="s">
        <v>278</v>
      </c>
      <c r="AT487" s="30" t="e">
        <f>VLOOKUP(C487,AW:AX,2,FALSE)</f>
        <v>#N/A</v>
      </c>
    </row>
    <row r="488" spans="1:46" ht="61.5" x14ac:dyDescent="0.85">
      <c r="A488" s="30">
        <v>1</v>
      </c>
      <c r="B488" s="108">
        <f>SUBTOTAL(103,$A$387:A488)</f>
        <v>102</v>
      </c>
      <c r="C488" s="34" t="s">
        <v>655</v>
      </c>
      <c r="D488" s="47">
        <f t="shared" si="101"/>
        <v>120000</v>
      </c>
      <c r="E488" s="47">
        <v>0</v>
      </c>
      <c r="F488" s="47">
        <v>0</v>
      </c>
      <c r="G488" s="47">
        <v>0</v>
      </c>
      <c r="H488" s="47">
        <v>0</v>
      </c>
      <c r="I488" s="47">
        <v>0</v>
      </c>
      <c r="J488" s="47">
        <v>0</v>
      </c>
      <c r="K488" s="49">
        <v>0</v>
      </c>
      <c r="L488" s="47">
        <v>0</v>
      </c>
      <c r="M488" s="47">
        <v>0</v>
      </c>
      <c r="N488" s="47">
        <v>0</v>
      </c>
      <c r="O488" s="47">
        <v>0</v>
      </c>
      <c r="P488" s="47">
        <v>0</v>
      </c>
      <c r="Q488" s="47">
        <v>0</v>
      </c>
      <c r="R488" s="47">
        <v>0</v>
      </c>
      <c r="S488" s="47">
        <v>0</v>
      </c>
      <c r="T488" s="47">
        <v>0</v>
      </c>
      <c r="U488" s="47">
        <v>0</v>
      </c>
      <c r="V488" s="47">
        <v>0</v>
      </c>
      <c r="W488" s="47">
        <v>0</v>
      </c>
      <c r="X488" s="47">
        <v>0</v>
      </c>
      <c r="Y488" s="47">
        <v>0</v>
      </c>
      <c r="Z488" s="47">
        <v>0</v>
      </c>
      <c r="AA488" s="47">
        <v>0</v>
      </c>
      <c r="AB488" s="47">
        <v>0</v>
      </c>
      <c r="AC488" s="47">
        <v>0</v>
      </c>
      <c r="AD488" s="47">
        <v>120000</v>
      </c>
      <c r="AE488" s="47">
        <v>0</v>
      </c>
      <c r="AF488" s="50">
        <v>2021</v>
      </c>
      <c r="AG488" s="50" t="s">
        <v>278</v>
      </c>
      <c r="AH488" s="51" t="s">
        <v>278</v>
      </c>
      <c r="AT488" s="30" t="e">
        <f>VLOOKUP(C488,AW:AX,2,FALSE)</f>
        <v>#N/A</v>
      </c>
    </row>
    <row r="489" spans="1:46" ht="61.5" x14ac:dyDescent="0.85">
      <c r="A489" s="30">
        <v>1</v>
      </c>
      <c r="B489" s="108">
        <f>SUBTOTAL(103,$A$387:A489)</f>
        <v>103</v>
      </c>
      <c r="C489" s="34" t="s">
        <v>656</v>
      </c>
      <c r="D489" s="47">
        <f t="shared" si="101"/>
        <v>120000</v>
      </c>
      <c r="E489" s="47">
        <v>0</v>
      </c>
      <c r="F489" s="47">
        <v>0</v>
      </c>
      <c r="G489" s="47">
        <v>0</v>
      </c>
      <c r="H489" s="47">
        <v>0</v>
      </c>
      <c r="I489" s="47">
        <v>0</v>
      </c>
      <c r="J489" s="47">
        <v>0</v>
      </c>
      <c r="K489" s="49">
        <v>0</v>
      </c>
      <c r="L489" s="47">
        <v>0</v>
      </c>
      <c r="M489" s="47">
        <v>0</v>
      </c>
      <c r="N489" s="47">
        <v>0</v>
      </c>
      <c r="O489" s="47">
        <v>0</v>
      </c>
      <c r="P489" s="47">
        <v>0</v>
      </c>
      <c r="Q489" s="47">
        <v>0</v>
      </c>
      <c r="R489" s="47">
        <v>0</v>
      </c>
      <c r="S489" s="47">
        <v>0</v>
      </c>
      <c r="T489" s="47">
        <v>0</v>
      </c>
      <c r="U489" s="47">
        <v>0</v>
      </c>
      <c r="V489" s="47">
        <v>0</v>
      </c>
      <c r="W489" s="47">
        <v>0</v>
      </c>
      <c r="X489" s="47">
        <v>0</v>
      </c>
      <c r="Y489" s="47">
        <v>0</v>
      </c>
      <c r="Z489" s="47">
        <v>0</v>
      </c>
      <c r="AA489" s="47">
        <v>0</v>
      </c>
      <c r="AB489" s="47">
        <v>0</v>
      </c>
      <c r="AC489" s="47">
        <v>0</v>
      </c>
      <c r="AD489" s="47">
        <v>120000</v>
      </c>
      <c r="AE489" s="47">
        <v>0</v>
      </c>
      <c r="AF489" s="50">
        <v>2021</v>
      </c>
      <c r="AG489" s="50" t="s">
        <v>278</v>
      </c>
      <c r="AH489" s="51" t="s">
        <v>278</v>
      </c>
      <c r="AT489" s="30" t="e">
        <f>VLOOKUP(C489,AW:AX,2,FALSE)</f>
        <v>#N/A</v>
      </c>
    </row>
    <row r="490" spans="1:46" ht="61.5" x14ac:dyDescent="0.85">
      <c r="A490" s="30">
        <v>1</v>
      </c>
      <c r="B490" s="108">
        <f>SUBTOTAL(103,$A$387:A490)</f>
        <v>104</v>
      </c>
      <c r="C490" s="34" t="s">
        <v>657</v>
      </c>
      <c r="D490" s="47">
        <f t="shared" si="101"/>
        <v>120000</v>
      </c>
      <c r="E490" s="47">
        <v>0</v>
      </c>
      <c r="F490" s="47">
        <v>0</v>
      </c>
      <c r="G490" s="47">
        <v>0</v>
      </c>
      <c r="H490" s="47">
        <v>0</v>
      </c>
      <c r="I490" s="47">
        <v>0</v>
      </c>
      <c r="J490" s="47">
        <v>0</v>
      </c>
      <c r="K490" s="49">
        <v>0</v>
      </c>
      <c r="L490" s="47">
        <v>0</v>
      </c>
      <c r="M490" s="47">
        <v>0</v>
      </c>
      <c r="N490" s="47">
        <v>0</v>
      </c>
      <c r="O490" s="47">
        <v>0</v>
      </c>
      <c r="P490" s="47">
        <v>0</v>
      </c>
      <c r="Q490" s="47">
        <v>0</v>
      </c>
      <c r="R490" s="47">
        <v>0</v>
      </c>
      <c r="S490" s="47">
        <v>0</v>
      </c>
      <c r="T490" s="47">
        <v>0</v>
      </c>
      <c r="U490" s="47">
        <v>0</v>
      </c>
      <c r="V490" s="47">
        <v>0</v>
      </c>
      <c r="W490" s="47">
        <v>0</v>
      </c>
      <c r="X490" s="47">
        <v>0</v>
      </c>
      <c r="Y490" s="47">
        <v>0</v>
      </c>
      <c r="Z490" s="47">
        <v>0</v>
      </c>
      <c r="AA490" s="47">
        <v>0</v>
      </c>
      <c r="AB490" s="47">
        <v>0</v>
      </c>
      <c r="AC490" s="47">
        <v>0</v>
      </c>
      <c r="AD490" s="47">
        <v>120000</v>
      </c>
      <c r="AE490" s="47">
        <v>0</v>
      </c>
      <c r="AF490" s="50">
        <v>2021</v>
      </c>
      <c r="AG490" s="50" t="s">
        <v>278</v>
      </c>
      <c r="AH490" s="51" t="s">
        <v>278</v>
      </c>
      <c r="AT490" s="30" t="e">
        <f>VLOOKUP(C490,AW:AX,2,FALSE)</f>
        <v>#N/A</v>
      </c>
    </row>
    <row r="491" spans="1:46" ht="61.5" x14ac:dyDescent="0.85">
      <c r="A491" s="30">
        <v>1</v>
      </c>
      <c r="B491" s="108">
        <f>SUBTOTAL(103,$A$387:A491)</f>
        <v>105</v>
      </c>
      <c r="C491" s="34" t="s">
        <v>658</v>
      </c>
      <c r="D491" s="47">
        <f t="shared" si="101"/>
        <v>150000</v>
      </c>
      <c r="E491" s="47">
        <v>0</v>
      </c>
      <c r="F491" s="47">
        <v>0</v>
      </c>
      <c r="G491" s="47">
        <v>0</v>
      </c>
      <c r="H491" s="47">
        <v>0</v>
      </c>
      <c r="I491" s="47">
        <v>0</v>
      </c>
      <c r="J491" s="47">
        <v>0</v>
      </c>
      <c r="K491" s="49">
        <v>0</v>
      </c>
      <c r="L491" s="47">
        <v>0</v>
      </c>
      <c r="M491" s="47">
        <v>0</v>
      </c>
      <c r="N491" s="47">
        <v>0</v>
      </c>
      <c r="O491" s="47">
        <v>0</v>
      </c>
      <c r="P491" s="47">
        <v>0</v>
      </c>
      <c r="Q491" s="47">
        <v>0</v>
      </c>
      <c r="R491" s="47">
        <v>0</v>
      </c>
      <c r="S491" s="47">
        <v>0</v>
      </c>
      <c r="T491" s="47">
        <v>0</v>
      </c>
      <c r="U491" s="47">
        <v>0</v>
      </c>
      <c r="V491" s="47">
        <v>0</v>
      </c>
      <c r="W491" s="47">
        <v>0</v>
      </c>
      <c r="X491" s="47">
        <v>0</v>
      </c>
      <c r="Y491" s="47">
        <v>0</v>
      </c>
      <c r="Z491" s="47">
        <v>0</v>
      </c>
      <c r="AA491" s="47">
        <v>0</v>
      </c>
      <c r="AB491" s="47">
        <v>0</v>
      </c>
      <c r="AC491" s="47">
        <v>0</v>
      </c>
      <c r="AD491" s="47">
        <v>150000</v>
      </c>
      <c r="AE491" s="47">
        <v>0</v>
      </c>
      <c r="AF491" s="50">
        <v>2021</v>
      </c>
      <c r="AG491" s="50" t="s">
        <v>278</v>
      </c>
      <c r="AH491" s="51" t="s">
        <v>278</v>
      </c>
      <c r="AT491" s="30" t="e">
        <f>VLOOKUP(C491,AW:AX,2,FALSE)</f>
        <v>#N/A</v>
      </c>
    </row>
    <row r="492" spans="1:46" ht="61.5" x14ac:dyDescent="0.85">
      <c r="A492" s="30">
        <v>1</v>
      </c>
      <c r="B492" s="108">
        <f>SUBTOTAL(103,$A$387:A492)</f>
        <v>106</v>
      </c>
      <c r="C492" s="34" t="s">
        <v>659</v>
      </c>
      <c r="D492" s="47">
        <f t="shared" si="101"/>
        <v>120000</v>
      </c>
      <c r="E492" s="47">
        <v>0</v>
      </c>
      <c r="F492" s="47">
        <v>0</v>
      </c>
      <c r="G492" s="47">
        <v>0</v>
      </c>
      <c r="H492" s="47">
        <v>0</v>
      </c>
      <c r="I492" s="47">
        <v>0</v>
      </c>
      <c r="J492" s="47">
        <v>0</v>
      </c>
      <c r="K492" s="49">
        <v>0</v>
      </c>
      <c r="L492" s="47">
        <v>0</v>
      </c>
      <c r="M492" s="47">
        <v>0</v>
      </c>
      <c r="N492" s="47">
        <v>0</v>
      </c>
      <c r="O492" s="47">
        <v>0</v>
      </c>
      <c r="P492" s="47">
        <v>0</v>
      </c>
      <c r="Q492" s="47">
        <v>0</v>
      </c>
      <c r="R492" s="47">
        <v>0</v>
      </c>
      <c r="S492" s="47">
        <v>0</v>
      </c>
      <c r="T492" s="47">
        <v>0</v>
      </c>
      <c r="U492" s="47">
        <v>0</v>
      </c>
      <c r="V492" s="47">
        <v>0</v>
      </c>
      <c r="W492" s="47">
        <v>0</v>
      </c>
      <c r="X492" s="47">
        <v>0</v>
      </c>
      <c r="Y492" s="47">
        <v>0</v>
      </c>
      <c r="Z492" s="47">
        <v>0</v>
      </c>
      <c r="AA492" s="47">
        <v>0</v>
      </c>
      <c r="AB492" s="47">
        <v>0</v>
      </c>
      <c r="AC492" s="47">
        <v>0</v>
      </c>
      <c r="AD492" s="47">
        <v>120000</v>
      </c>
      <c r="AE492" s="47">
        <v>0</v>
      </c>
      <c r="AF492" s="50">
        <v>2021</v>
      </c>
      <c r="AG492" s="50" t="s">
        <v>278</v>
      </c>
      <c r="AH492" s="51" t="s">
        <v>278</v>
      </c>
      <c r="AT492" s="30" t="e">
        <f>VLOOKUP(C492,AW:AX,2,FALSE)</f>
        <v>#N/A</v>
      </c>
    </row>
    <row r="493" spans="1:46" ht="61.5" x14ac:dyDescent="0.85">
      <c r="A493" s="30">
        <v>1</v>
      </c>
      <c r="B493" s="108">
        <f>SUBTOTAL(103,$A$387:A493)</f>
        <v>107</v>
      </c>
      <c r="C493" s="34" t="s">
        <v>660</v>
      </c>
      <c r="D493" s="47">
        <f t="shared" si="101"/>
        <v>120000</v>
      </c>
      <c r="E493" s="47">
        <v>0</v>
      </c>
      <c r="F493" s="47">
        <v>0</v>
      </c>
      <c r="G493" s="47">
        <v>0</v>
      </c>
      <c r="H493" s="47">
        <v>0</v>
      </c>
      <c r="I493" s="47">
        <v>0</v>
      </c>
      <c r="J493" s="47">
        <v>0</v>
      </c>
      <c r="K493" s="49">
        <v>0</v>
      </c>
      <c r="L493" s="47">
        <v>0</v>
      </c>
      <c r="M493" s="47">
        <v>0</v>
      </c>
      <c r="N493" s="47">
        <v>0</v>
      </c>
      <c r="O493" s="47">
        <v>0</v>
      </c>
      <c r="P493" s="47">
        <v>0</v>
      </c>
      <c r="Q493" s="47">
        <v>0</v>
      </c>
      <c r="R493" s="47">
        <v>0</v>
      </c>
      <c r="S493" s="47">
        <v>0</v>
      </c>
      <c r="T493" s="47">
        <v>0</v>
      </c>
      <c r="U493" s="47">
        <v>0</v>
      </c>
      <c r="V493" s="47">
        <v>0</v>
      </c>
      <c r="W493" s="47">
        <v>0</v>
      </c>
      <c r="X493" s="47">
        <v>0</v>
      </c>
      <c r="Y493" s="47">
        <v>0</v>
      </c>
      <c r="Z493" s="47">
        <v>0</v>
      </c>
      <c r="AA493" s="47">
        <v>0</v>
      </c>
      <c r="AB493" s="47">
        <v>0</v>
      </c>
      <c r="AC493" s="47">
        <v>0</v>
      </c>
      <c r="AD493" s="47">
        <v>120000</v>
      </c>
      <c r="AE493" s="47">
        <v>0</v>
      </c>
      <c r="AF493" s="50">
        <v>2021</v>
      </c>
      <c r="AG493" s="50" t="s">
        <v>278</v>
      </c>
      <c r="AH493" s="51" t="s">
        <v>278</v>
      </c>
      <c r="AT493" s="30" t="e">
        <f>VLOOKUP(C493,AW:AX,2,FALSE)</f>
        <v>#N/A</v>
      </c>
    </row>
    <row r="494" spans="1:46" ht="61.5" x14ac:dyDescent="0.85">
      <c r="A494" s="30">
        <v>1</v>
      </c>
      <c r="B494" s="108">
        <f>SUBTOTAL(103,$A$387:A494)</f>
        <v>108</v>
      </c>
      <c r="C494" s="34" t="s">
        <v>661</v>
      </c>
      <c r="D494" s="47">
        <f t="shared" si="101"/>
        <v>120000</v>
      </c>
      <c r="E494" s="47">
        <v>0</v>
      </c>
      <c r="F494" s="47">
        <v>0</v>
      </c>
      <c r="G494" s="47">
        <v>0</v>
      </c>
      <c r="H494" s="47">
        <v>0</v>
      </c>
      <c r="I494" s="47">
        <v>0</v>
      </c>
      <c r="J494" s="47">
        <v>0</v>
      </c>
      <c r="K494" s="49">
        <v>0</v>
      </c>
      <c r="L494" s="47">
        <v>0</v>
      </c>
      <c r="M494" s="47">
        <v>0</v>
      </c>
      <c r="N494" s="47">
        <v>0</v>
      </c>
      <c r="O494" s="47">
        <v>0</v>
      </c>
      <c r="P494" s="47">
        <v>0</v>
      </c>
      <c r="Q494" s="47">
        <v>0</v>
      </c>
      <c r="R494" s="47">
        <v>0</v>
      </c>
      <c r="S494" s="47">
        <v>0</v>
      </c>
      <c r="T494" s="47">
        <v>0</v>
      </c>
      <c r="U494" s="47">
        <v>0</v>
      </c>
      <c r="V494" s="47">
        <v>0</v>
      </c>
      <c r="W494" s="47">
        <v>0</v>
      </c>
      <c r="X494" s="47">
        <v>0</v>
      </c>
      <c r="Y494" s="47">
        <v>0</v>
      </c>
      <c r="Z494" s="47">
        <v>0</v>
      </c>
      <c r="AA494" s="47">
        <v>0</v>
      </c>
      <c r="AB494" s="47">
        <v>0</v>
      </c>
      <c r="AC494" s="47">
        <v>0</v>
      </c>
      <c r="AD494" s="47">
        <v>120000</v>
      </c>
      <c r="AE494" s="47">
        <v>0</v>
      </c>
      <c r="AF494" s="50">
        <v>2021</v>
      </c>
      <c r="AG494" s="50" t="s">
        <v>278</v>
      </c>
      <c r="AH494" s="51" t="s">
        <v>278</v>
      </c>
      <c r="AT494" s="30" t="e">
        <f>VLOOKUP(C494,AW:AX,2,FALSE)</f>
        <v>#N/A</v>
      </c>
    </row>
    <row r="495" spans="1:46" ht="61.5" x14ac:dyDescent="0.85">
      <c r="A495" s="30">
        <v>1</v>
      </c>
      <c r="B495" s="108">
        <f>SUBTOTAL(103,$A$387:A495)</f>
        <v>109</v>
      </c>
      <c r="C495" s="34" t="s">
        <v>662</v>
      </c>
      <c r="D495" s="47">
        <f t="shared" si="101"/>
        <v>100000</v>
      </c>
      <c r="E495" s="47">
        <v>0</v>
      </c>
      <c r="F495" s="47">
        <v>0</v>
      </c>
      <c r="G495" s="47">
        <v>0</v>
      </c>
      <c r="H495" s="47">
        <v>0</v>
      </c>
      <c r="I495" s="47">
        <v>0</v>
      </c>
      <c r="J495" s="47">
        <v>0</v>
      </c>
      <c r="K495" s="49">
        <v>0</v>
      </c>
      <c r="L495" s="47">
        <v>0</v>
      </c>
      <c r="M495" s="47">
        <v>0</v>
      </c>
      <c r="N495" s="47">
        <v>0</v>
      </c>
      <c r="O495" s="47">
        <v>0</v>
      </c>
      <c r="P495" s="47">
        <v>0</v>
      </c>
      <c r="Q495" s="47">
        <v>0</v>
      </c>
      <c r="R495" s="47">
        <v>0</v>
      </c>
      <c r="S495" s="47">
        <v>0</v>
      </c>
      <c r="T495" s="47">
        <v>0</v>
      </c>
      <c r="U495" s="47">
        <v>0</v>
      </c>
      <c r="V495" s="47">
        <v>0</v>
      </c>
      <c r="W495" s="47">
        <v>0</v>
      </c>
      <c r="X495" s="47">
        <v>0</v>
      </c>
      <c r="Y495" s="47">
        <v>0</v>
      </c>
      <c r="Z495" s="47">
        <v>0</v>
      </c>
      <c r="AA495" s="47">
        <v>0</v>
      </c>
      <c r="AB495" s="47">
        <v>0</v>
      </c>
      <c r="AC495" s="47">
        <v>0</v>
      </c>
      <c r="AD495" s="47">
        <v>100000</v>
      </c>
      <c r="AE495" s="47">
        <v>0</v>
      </c>
      <c r="AF495" s="50">
        <v>2021</v>
      </c>
      <c r="AG495" s="50" t="s">
        <v>278</v>
      </c>
      <c r="AH495" s="51" t="s">
        <v>278</v>
      </c>
      <c r="AT495" s="30" t="e">
        <f>VLOOKUP(C495,AW:AX,2,FALSE)</f>
        <v>#N/A</v>
      </c>
    </row>
    <row r="496" spans="1:46" ht="61.5" x14ac:dyDescent="0.85">
      <c r="A496" s="30">
        <v>1</v>
      </c>
      <c r="B496" s="108">
        <f>SUBTOTAL(103,$A$387:A496)</f>
        <v>110</v>
      </c>
      <c r="C496" s="34" t="s">
        <v>663</v>
      </c>
      <c r="D496" s="47">
        <f t="shared" si="101"/>
        <v>100000</v>
      </c>
      <c r="E496" s="47">
        <v>0</v>
      </c>
      <c r="F496" s="47">
        <v>0</v>
      </c>
      <c r="G496" s="47">
        <v>0</v>
      </c>
      <c r="H496" s="47">
        <v>0</v>
      </c>
      <c r="I496" s="47">
        <v>0</v>
      </c>
      <c r="J496" s="47">
        <v>0</v>
      </c>
      <c r="K496" s="49">
        <v>0</v>
      </c>
      <c r="L496" s="47">
        <v>0</v>
      </c>
      <c r="M496" s="47">
        <v>0</v>
      </c>
      <c r="N496" s="47">
        <v>0</v>
      </c>
      <c r="O496" s="47">
        <v>0</v>
      </c>
      <c r="P496" s="47">
        <v>0</v>
      </c>
      <c r="Q496" s="47">
        <v>0</v>
      </c>
      <c r="R496" s="47">
        <v>0</v>
      </c>
      <c r="S496" s="47">
        <v>0</v>
      </c>
      <c r="T496" s="47">
        <v>0</v>
      </c>
      <c r="U496" s="47">
        <v>0</v>
      </c>
      <c r="V496" s="47">
        <v>0</v>
      </c>
      <c r="W496" s="47">
        <v>0</v>
      </c>
      <c r="X496" s="47">
        <v>0</v>
      </c>
      <c r="Y496" s="47">
        <v>0</v>
      </c>
      <c r="Z496" s="47">
        <v>0</v>
      </c>
      <c r="AA496" s="47">
        <v>0</v>
      </c>
      <c r="AB496" s="47">
        <v>0</v>
      </c>
      <c r="AC496" s="47">
        <v>0</v>
      </c>
      <c r="AD496" s="47">
        <v>100000</v>
      </c>
      <c r="AE496" s="47">
        <v>0</v>
      </c>
      <c r="AF496" s="50">
        <v>2021</v>
      </c>
      <c r="AG496" s="50" t="s">
        <v>278</v>
      </c>
      <c r="AH496" s="51" t="s">
        <v>278</v>
      </c>
      <c r="AT496" s="30" t="e">
        <f>VLOOKUP(C496,AW:AX,2,FALSE)</f>
        <v>#N/A</v>
      </c>
    </row>
    <row r="497" spans="1:46" ht="61.5" x14ac:dyDescent="0.85">
      <c r="A497" s="30">
        <v>1</v>
      </c>
      <c r="B497" s="108">
        <f>SUBTOTAL(103,$A$387:A497)</f>
        <v>111</v>
      </c>
      <c r="C497" s="34" t="s">
        <v>664</v>
      </c>
      <c r="D497" s="47">
        <f t="shared" si="101"/>
        <v>120000</v>
      </c>
      <c r="E497" s="47">
        <v>0</v>
      </c>
      <c r="F497" s="47">
        <v>0</v>
      </c>
      <c r="G497" s="47">
        <v>0</v>
      </c>
      <c r="H497" s="47">
        <v>0</v>
      </c>
      <c r="I497" s="47">
        <v>0</v>
      </c>
      <c r="J497" s="47">
        <v>0</v>
      </c>
      <c r="K497" s="49">
        <v>0</v>
      </c>
      <c r="L497" s="47">
        <v>0</v>
      </c>
      <c r="M497" s="47">
        <v>0</v>
      </c>
      <c r="N497" s="47">
        <v>0</v>
      </c>
      <c r="O497" s="47">
        <v>0</v>
      </c>
      <c r="P497" s="47">
        <v>0</v>
      </c>
      <c r="Q497" s="47">
        <v>0</v>
      </c>
      <c r="R497" s="47">
        <v>0</v>
      </c>
      <c r="S497" s="47">
        <v>0</v>
      </c>
      <c r="T497" s="47">
        <v>0</v>
      </c>
      <c r="U497" s="47">
        <v>0</v>
      </c>
      <c r="V497" s="47">
        <v>0</v>
      </c>
      <c r="W497" s="47">
        <v>0</v>
      </c>
      <c r="X497" s="47">
        <v>0</v>
      </c>
      <c r="Y497" s="47">
        <v>0</v>
      </c>
      <c r="Z497" s="47">
        <v>0</v>
      </c>
      <c r="AA497" s="47">
        <v>0</v>
      </c>
      <c r="AB497" s="47">
        <v>0</v>
      </c>
      <c r="AC497" s="47">
        <v>0</v>
      </c>
      <c r="AD497" s="47">
        <v>120000</v>
      </c>
      <c r="AE497" s="47">
        <v>0</v>
      </c>
      <c r="AF497" s="50">
        <v>2021</v>
      </c>
      <c r="AG497" s="50" t="s">
        <v>278</v>
      </c>
      <c r="AH497" s="51" t="s">
        <v>278</v>
      </c>
      <c r="AT497" s="30" t="e">
        <f>VLOOKUP(C497,AW:AX,2,FALSE)</f>
        <v>#N/A</v>
      </c>
    </row>
    <row r="498" spans="1:46" ht="61.5" x14ac:dyDescent="0.85">
      <c r="A498" s="30">
        <v>1</v>
      </c>
      <c r="B498" s="108">
        <f>SUBTOTAL(103,$A$387:A498)</f>
        <v>112</v>
      </c>
      <c r="C498" s="34" t="s">
        <v>665</v>
      </c>
      <c r="D498" s="47">
        <f t="shared" si="101"/>
        <v>120000</v>
      </c>
      <c r="E498" s="47">
        <v>0</v>
      </c>
      <c r="F498" s="47">
        <v>0</v>
      </c>
      <c r="G498" s="47">
        <v>0</v>
      </c>
      <c r="H498" s="47">
        <v>0</v>
      </c>
      <c r="I498" s="47">
        <v>0</v>
      </c>
      <c r="J498" s="47">
        <v>0</v>
      </c>
      <c r="K498" s="49">
        <v>0</v>
      </c>
      <c r="L498" s="47">
        <v>0</v>
      </c>
      <c r="M498" s="47">
        <v>0</v>
      </c>
      <c r="N498" s="47">
        <v>0</v>
      </c>
      <c r="O498" s="47">
        <v>0</v>
      </c>
      <c r="P498" s="47">
        <v>0</v>
      </c>
      <c r="Q498" s="47">
        <v>0</v>
      </c>
      <c r="R498" s="47">
        <v>0</v>
      </c>
      <c r="S498" s="47">
        <v>0</v>
      </c>
      <c r="T498" s="47">
        <v>0</v>
      </c>
      <c r="U498" s="47">
        <v>0</v>
      </c>
      <c r="V498" s="47">
        <v>0</v>
      </c>
      <c r="W498" s="47">
        <v>0</v>
      </c>
      <c r="X498" s="47">
        <v>0</v>
      </c>
      <c r="Y498" s="47">
        <v>0</v>
      </c>
      <c r="Z498" s="47">
        <v>0</v>
      </c>
      <c r="AA498" s="47">
        <v>0</v>
      </c>
      <c r="AB498" s="47">
        <v>0</v>
      </c>
      <c r="AC498" s="47">
        <v>0</v>
      </c>
      <c r="AD498" s="47">
        <v>120000</v>
      </c>
      <c r="AE498" s="47">
        <v>0</v>
      </c>
      <c r="AF498" s="50">
        <v>2021</v>
      </c>
      <c r="AG498" s="50" t="s">
        <v>278</v>
      </c>
      <c r="AH498" s="51" t="s">
        <v>278</v>
      </c>
      <c r="AT498" s="30" t="e">
        <f>VLOOKUP(C498,AW:AX,2,FALSE)</f>
        <v>#N/A</v>
      </c>
    </row>
    <row r="499" spans="1:46" ht="61.5" x14ac:dyDescent="0.85">
      <c r="A499" s="30">
        <v>1</v>
      </c>
      <c r="B499" s="108">
        <f>SUBTOTAL(103,$A$387:A499)</f>
        <v>113</v>
      </c>
      <c r="C499" s="34" t="s">
        <v>523</v>
      </c>
      <c r="D499" s="47">
        <f t="shared" si="101"/>
        <v>80000</v>
      </c>
      <c r="E499" s="47">
        <v>0</v>
      </c>
      <c r="F499" s="47">
        <v>0</v>
      </c>
      <c r="G499" s="47">
        <v>0</v>
      </c>
      <c r="H499" s="47">
        <v>0</v>
      </c>
      <c r="I499" s="47">
        <v>0</v>
      </c>
      <c r="J499" s="47">
        <v>0</v>
      </c>
      <c r="K499" s="49">
        <v>0</v>
      </c>
      <c r="L499" s="47">
        <v>0</v>
      </c>
      <c r="M499" s="47">
        <v>0</v>
      </c>
      <c r="N499" s="47">
        <v>0</v>
      </c>
      <c r="O499" s="47">
        <v>0</v>
      </c>
      <c r="P499" s="47">
        <v>0</v>
      </c>
      <c r="Q499" s="47">
        <v>0</v>
      </c>
      <c r="R499" s="47">
        <v>0</v>
      </c>
      <c r="S499" s="47">
        <v>0</v>
      </c>
      <c r="T499" s="47">
        <v>0</v>
      </c>
      <c r="U499" s="47">
        <v>0</v>
      </c>
      <c r="V499" s="47">
        <v>0</v>
      </c>
      <c r="W499" s="47">
        <v>0</v>
      </c>
      <c r="X499" s="47">
        <v>0</v>
      </c>
      <c r="Y499" s="47">
        <v>0</v>
      </c>
      <c r="Z499" s="47">
        <v>0</v>
      </c>
      <c r="AA499" s="47">
        <v>0</v>
      </c>
      <c r="AB499" s="47">
        <v>0</v>
      </c>
      <c r="AC499" s="47">
        <v>0</v>
      </c>
      <c r="AD499" s="47">
        <v>80000</v>
      </c>
      <c r="AE499" s="47">
        <v>0</v>
      </c>
      <c r="AF499" s="50">
        <v>2021</v>
      </c>
      <c r="AG499" s="50" t="s">
        <v>278</v>
      </c>
      <c r="AH499" s="51" t="s">
        <v>278</v>
      </c>
      <c r="AT499" s="30" t="e">
        <f>VLOOKUP(C499,AW:AX,2,FALSE)</f>
        <v>#N/A</v>
      </c>
    </row>
    <row r="500" spans="1:46" ht="61.5" x14ac:dyDescent="0.85">
      <c r="A500" s="30">
        <v>1</v>
      </c>
      <c r="B500" s="108">
        <f>SUBTOTAL(103,$A$387:A500)</f>
        <v>114</v>
      </c>
      <c r="C500" s="34" t="s">
        <v>1168</v>
      </c>
      <c r="D500" s="47">
        <f t="shared" si="101"/>
        <v>120000</v>
      </c>
      <c r="E500" s="47">
        <v>0</v>
      </c>
      <c r="F500" s="47">
        <v>0</v>
      </c>
      <c r="G500" s="47">
        <v>0</v>
      </c>
      <c r="H500" s="47">
        <v>0</v>
      </c>
      <c r="I500" s="47">
        <v>0</v>
      </c>
      <c r="J500" s="47">
        <v>0</v>
      </c>
      <c r="K500" s="49">
        <v>0</v>
      </c>
      <c r="L500" s="47">
        <v>0</v>
      </c>
      <c r="M500" s="47">
        <v>0</v>
      </c>
      <c r="N500" s="47">
        <v>0</v>
      </c>
      <c r="O500" s="47">
        <v>0</v>
      </c>
      <c r="P500" s="47">
        <v>0</v>
      </c>
      <c r="Q500" s="47">
        <v>0</v>
      </c>
      <c r="R500" s="47">
        <v>0</v>
      </c>
      <c r="S500" s="47">
        <v>0</v>
      </c>
      <c r="T500" s="47">
        <v>0</v>
      </c>
      <c r="U500" s="47">
        <v>0</v>
      </c>
      <c r="V500" s="47">
        <v>0</v>
      </c>
      <c r="W500" s="47">
        <v>0</v>
      </c>
      <c r="X500" s="47">
        <v>0</v>
      </c>
      <c r="Y500" s="47">
        <v>0</v>
      </c>
      <c r="Z500" s="47">
        <v>0</v>
      </c>
      <c r="AA500" s="47">
        <v>0</v>
      </c>
      <c r="AB500" s="47">
        <v>0</v>
      </c>
      <c r="AC500" s="47">
        <v>0</v>
      </c>
      <c r="AD500" s="47">
        <v>120000</v>
      </c>
      <c r="AE500" s="47">
        <v>0</v>
      </c>
      <c r="AF500" s="50">
        <v>2021</v>
      </c>
      <c r="AG500" s="50" t="s">
        <v>278</v>
      </c>
      <c r="AH500" s="51" t="s">
        <v>278</v>
      </c>
      <c r="AT500" s="30" t="e">
        <f>VLOOKUP(C500,AW:AX,2,FALSE)</f>
        <v>#N/A</v>
      </c>
    </row>
    <row r="501" spans="1:46" ht="61.5" x14ac:dyDescent="0.85">
      <c r="B501" s="34" t="s">
        <v>822</v>
      </c>
      <c r="C501" s="128"/>
      <c r="D501" s="47">
        <f>SUM(D502:D513)</f>
        <v>45048314.760000005</v>
      </c>
      <c r="E501" s="47">
        <f t="shared" ref="E501:AE501" si="102">SUM(E502:E513)</f>
        <v>177249.6</v>
      </c>
      <c r="F501" s="47">
        <f t="shared" si="102"/>
        <v>0</v>
      </c>
      <c r="G501" s="47">
        <f t="shared" si="102"/>
        <v>2456692.4499999997</v>
      </c>
      <c r="H501" s="47">
        <f t="shared" si="102"/>
        <v>0</v>
      </c>
      <c r="I501" s="47">
        <f t="shared" si="102"/>
        <v>485121.6</v>
      </c>
      <c r="J501" s="47">
        <f t="shared" si="102"/>
        <v>0</v>
      </c>
      <c r="K501" s="49">
        <f t="shared" si="102"/>
        <v>0</v>
      </c>
      <c r="L501" s="47">
        <f t="shared" si="102"/>
        <v>0</v>
      </c>
      <c r="M501" s="47">
        <f t="shared" si="102"/>
        <v>8716.59</v>
      </c>
      <c r="N501" s="47">
        <f t="shared" si="102"/>
        <v>37009938.660000004</v>
      </c>
      <c r="O501" s="47">
        <f t="shared" si="102"/>
        <v>0</v>
      </c>
      <c r="P501" s="47">
        <f t="shared" si="102"/>
        <v>0</v>
      </c>
      <c r="Q501" s="47">
        <f t="shared" si="102"/>
        <v>848.54</v>
      </c>
      <c r="R501" s="47">
        <f t="shared" si="102"/>
        <v>2342243.7599999998</v>
      </c>
      <c r="S501" s="47">
        <f t="shared" si="102"/>
        <v>0</v>
      </c>
      <c r="T501" s="47">
        <f t="shared" si="102"/>
        <v>0</v>
      </c>
      <c r="U501" s="47">
        <f t="shared" si="102"/>
        <v>0</v>
      </c>
      <c r="V501" s="47">
        <f t="shared" si="102"/>
        <v>0</v>
      </c>
      <c r="W501" s="47">
        <f t="shared" si="102"/>
        <v>0</v>
      </c>
      <c r="X501" s="47">
        <f t="shared" si="102"/>
        <v>0</v>
      </c>
      <c r="Y501" s="47">
        <f t="shared" si="102"/>
        <v>0</v>
      </c>
      <c r="Z501" s="47">
        <f t="shared" si="102"/>
        <v>0</v>
      </c>
      <c r="AA501" s="47">
        <f t="shared" si="102"/>
        <v>0</v>
      </c>
      <c r="AB501" s="47">
        <f t="shared" si="102"/>
        <v>0</v>
      </c>
      <c r="AC501" s="47">
        <f t="shared" si="102"/>
        <v>637068.68999999994</v>
      </c>
      <c r="AD501" s="47">
        <f t="shared" si="102"/>
        <v>1940000</v>
      </c>
      <c r="AE501" s="47">
        <f t="shared" si="102"/>
        <v>0</v>
      </c>
      <c r="AF501" s="121" t="s">
        <v>817</v>
      </c>
      <c r="AG501" s="121" t="s">
        <v>817</v>
      </c>
      <c r="AH501" s="122" t="s">
        <v>817</v>
      </c>
      <c r="AT501" s="30">
        <f>VLOOKUP(C501,AW:AX,2,FALSE)</f>
        <v>0</v>
      </c>
    </row>
    <row r="502" spans="1:46" ht="61.5" x14ac:dyDescent="0.85">
      <c r="A502" s="30">
        <v>1</v>
      </c>
      <c r="B502" s="108">
        <f>SUBTOTAL(103,$A$387:A502)</f>
        <v>115</v>
      </c>
      <c r="C502" s="34" t="s">
        <v>478</v>
      </c>
      <c r="D502" s="47">
        <f t="shared" ref="D502:D513" si="103">E502+F502+G502+H502+I502+J502+L502+N502+P502+R502+T502+U502+V502+W502+X502+Y502+Z502+AA502+AB502+AC502+AD502+AE502</f>
        <v>4823597.0600000005</v>
      </c>
      <c r="E502" s="47">
        <v>0</v>
      </c>
      <c r="F502" s="47">
        <v>0</v>
      </c>
      <c r="G502" s="47">
        <v>0</v>
      </c>
      <c r="H502" s="47">
        <v>0</v>
      </c>
      <c r="I502" s="47">
        <v>0</v>
      </c>
      <c r="J502" s="47">
        <v>0</v>
      </c>
      <c r="K502" s="49">
        <v>0</v>
      </c>
      <c r="L502" s="47">
        <v>0</v>
      </c>
      <c r="M502" s="47">
        <v>762</v>
      </c>
      <c r="N502" s="47">
        <v>4604529.12</v>
      </c>
      <c r="O502" s="47">
        <v>0</v>
      </c>
      <c r="P502" s="47">
        <v>0</v>
      </c>
      <c r="Q502" s="47">
        <v>0</v>
      </c>
      <c r="R502" s="47">
        <v>0</v>
      </c>
      <c r="S502" s="47">
        <v>0</v>
      </c>
      <c r="T502" s="47">
        <v>0</v>
      </c>
      <c r="U502" s="47">
        <v>0</v>
      </c>
      <c r="V502" s="47">
        <v>0</v>
      </c>
      <c r="W502" s="47">
        <v>0</v>
      </c>
      <c r="X502" s="47">
        <v>0</v>
      </c>
      <c r="Y502" s="47">
        <v>0</v>
      </c>
      <c r="Z502" s="47">
        <v>0</v>
      </c>
      <c r="AA502" s="47">
        <v>0</v>
      </c>
      <c r="AB502" s="47">
        <v>0</v>
      </c>
      <c r="AC502" s="47">
        <v>69067.94</v>
      </c>
      <c r="AD502" s="47">
        <v>150000</v>
      </c>
      <c r="AE502" s="47">
        <v>0</v>
      </c>
      <c r="AF502" s="50">
        <v>2021</v>
      </c>
      <c r="AG502" s="50">
        <v>2021</v>
      </c>
      <c r="AH502" s="51">
        <v>2021</v>
      </c>
      <c r="AT502" s="30" t="e">
        <f>VLOOKUP(C502,AW:AX,2,FALSE)</f>
        <v>#N/A</v>
      </c>
    </row>
    <row r="503" spans="1:46" ht="61.5" x14ac:dyDescent="0.85">
      <c r="A503" s="30">
        <v>1</v>
      </c>
      <c r="B503" s="108">
        <f>SUBTOTAL(103,$A$387:A503)</f>
        <v>116</v>
      </c>
      <c r="C503" s="34" t="s">
        <v>479</v>
      </c>
      <c r="D503" s="47">
        <f t="shared" si="103"/>
        <v>3616357.54</v>
      </c>
      <c r="E503" s="47">
        <v>0</v>
      </c>
      <c r="F503" s="47">
        <v>0</v>
      </c>
      <c r="G503" s="47">
        <v>0</v>
      </c>
      <c r="H503" s="47">
        <v>0</v>
      </c>
      <c r="I503" s="47">
        <v>0</v>
      </c>
      <c r="J503" s="47">
        <v>0</v>
      </c>
      <c r="K503" s="49">
        <v>0</v>
      </c>
      <c r="L503" s="47">
        <v>0</v>
      </c>
      <c r="M503" s="47">
        <v>620.9</v>
      </c>
      <c r="N503" s="47">
        <v>3415130.58</v>
      </c>
      <c r="O503" s="47">
        <v>0</v>
      </c>
      <c r="P503" s="47">
        <v>0</v>
      </c>
      <c r="Q503" s="47">
        <v>0</v>
      </c>
      <c r="R503" s="47">
        <v>0</v>
      </c>
      <c r="S503" s="47">
        <v>0</v>
      </c>
      <c r="T503" s="47">
        <v>0</v>
      </c>
      <c r="U503" s="47">
        <v>0</v>
      </c>
      <c r="V503" s="47">
        <v>0</v>
      </c>
      <c r="W503" s="47">
        <v>0</v>
      </c>
      <c r="X503" s="47">
        <v>0</v>
      </c>
      <c r="Y503" s="47">
        <v>0</v>
      </c>
      <c r="Z503" s="47">
        <v>0</v>
      </c>
      <c r="AA503" s="47">
        <v>0</v>
      </c>
      <c r="AB503" s="47">
        <v>0</v>
      </c>
      <c r="AC503" s="47">
        <v>51226.96</v>
      </c>
      <c r="AD503" s="47">
        <v>150000</v>
      </c>
      <c r="AE503" s="47">
        <v>0</v>
      </c>
      <c r="AF503" s="50">
        <v>2021</v>
      </c>
      <c r="AG503" s="50">
        <v>2021</v>
      </c>
      <c r="AH503" s="51">
        <v>2021</v>
      </c>
      <c r="AT503" s="30" t="e">
        <f>VLOOKUP(C503,AW:AX,2,FALSE)</f>
        <v>#N/A</v>
      </c>
    </row>
    <row r="504" spans="1:46" ht="61.5" x14ac:dyDescent="0.85">
      <c r="A504" s="30">
        <v>1</v>
      </c>
      <c r="B504" s="108">
        <f>SUBTOTAL(103,$A$387:A504)</f>
        <v>117</v>
      </c>
      <c r="C504" s="34" t="s">
        <v>480</v>
      </c>
      <c r="D504" s="47">
        <f t="shared" si="103"/>
        <v>1638422.64</v>
      </c>
      <c r="E504" s="47">
        <v>0</v>
      </c>
      <c r="F504" s="47">
        <v>0</v>
      </c>
      <c r="G504" s="47">
        <v>0</v>
      </c>
      <c r="H504" s="47">
        <v>0</v>
      </c>
      <c r="I504" s="47">
        <v>0</v>
      </c>
      <c r="J504" s="47">
        <v>0</v>
      </c>
      <c r="K504" s="49">
        <v>0</v>
      </c>
      <c r="L504" s="47">
        <v>0</v>
      </c>
      <c r="M504" s="47">
        <v>0</v>
      </c>
      <c r="N504" s="47">
        <v>0</v>
      </c>
      <c r="O504" s="47">
        <v>0</v>
      </c>
      <c r="P504" s="47">
        <v>0</v>
      </c>
      <c r="Q504" s="47">
        <v>439.04</v>
      </c>
      <c r="R504" s="47">
        <v>1486130.68</v>
      </c>
      <c r="S504" s="47">
        <v>0</v>
      </c>
      <c r="T504" s="47">
        <v>0</v>
      </c>
      <c r="U504" s="47">
        <v>0</v>
      </c>
      <c r="V504" s="47">
        <v>0</v>
      </c>
      <c r="W504" s="47">
        <v>0</v>
      </c>
      <c r="X504" s="47">
        <v>0</v>
      </c>
      <c r="Y504" s="47">
        <v>0</v>
      </c>
      <c r="Z504" s="47">
        <v>0</v>
      </c>
      <c r="AA504" s="47">
        <v>0</v>
      </c>
      <c r="AB504" s="47">
        <v>0</v>
      </c>
      <c r="AC504" s="47">
        <v>22291.96</v>
      </c>
      <c r="AD504" s="47">
        <v>130000</v>
      </c>
      <c r="AE504" s="47">
        <v>0</v>
      </c>
      <c r="AF504" s="50">
        <v>2021</v>
      </c>
      <c r="AG504" s="50">
        <v>2021</v>
      </c>
      <c r="AH504" s="51">
        <v>2021</v>
      </c>
      <c r="AT504" s="30" t="e">
        <f>VLOOKUP(C504,AW:AX,2,FALSE)</f>
        <v>#N/A</v>
      </c>
    </row>
    <row r="505" spans="1:46" ht="61.5" x14ac:dyDescent="0.85">
      <c r="A505" s="30">
        <v>1</v>
      </c>
      <c r="B505" s="108">
        <f>SUBTOTAL(103,$A$387:A505)</f>
        <v>118</v>
      </c>
      <c r="C505" s="34" t="s">
        <v>481</v>
      </c>
      <c r="D505" s="47">
        <f t="shared" si="103"/>
        <v>4857938</v>
      </c>
      <c r="E505" s="47">
        <v>0</v>
      </c>
      <c r="F505" s="47">
        <v>0</v>
      </c>
      <c r="G505" s="47">
        <v>0</v>
      </c>
      <c r="H505" s="47">
        <v>0</v>
      </c>
      <c r="I505" s="47">
        <v>0</v>
      </c>
      <c r="J505" s="47">
        <v>0</v>
      </c>
      <c r="K505" s="49">
        <v>0</v>
      </c>
      <c r="L505" s="47">
        <v>0</v>
      </c>
      <c r="M505" s="47">
        <v>886</v>
      </c>
      <c r="N505" s="47">
        <v>4638362.5599999996</v>
      </c>
      <c r="O505" s="47">
        <v>0</v>
      </c>
      <c r="P505" s="47">
        <v>0</v>
      </c>
      <c r="Q505" s="47">
        <v>0</v>
      </c>
      <c r="R505" s="47">
        <v>0</v>
      </c>
      <c r="S505" s="47">
        <v>0</v>
      </c>
      <c r="T505" s="47">
        <v>0</v>
      </c>
      <c r="U505" s="47">
        <v>0</v>
      </c>
      <c r="V505" s="47">
        <v>0</v>
      </c>
      <c r="W505" s="47">
        <v>0</v>
      </c>
      <c r="X505" s="47">
        <v>0</v>
      </c>
      <c r="Y505" s="47">
        <v>0</v>
      </c>
      <c r="Z505" s="47">
        <v>0</v>
      </c>
      <c r="AA505" s="47">
        <v>0</v>
      </c>
      <c r="AB505" s="47">
        <v>0</v>
      </c>
      <c r="AC505" s="47">
        <v>69575.44</v>
      </c>
      <c r="AD505" s="47">
        <v>150000</v>
      </c>
      <c r="AE505" s="47">
        <v>0</v>
      </c>
      <c r="AF505" s="50">
        <v>2021</v>
      </c>
      <c r="AG505" s="50">
        <v>2021</v>
      </c>
      <c r="AH505" s="51">
        <v>2021</v>
      </c>
      <c r="AT505" s="30" t="e">
        <f>VLOOKUP(C505,AW:AX,2,FALSE)</f>
        <v>#N/A</v>
      </c>
    </row>
    <row r="506" spans="1:46" ht="61.5" x14ac:dyDescent="0.85">
      <c r="A506" s="30">
        <v>1</v>
      </c>
      <c r="B506" s="108">
        <f>SUBTOTAL(103,$A$387:A506)</f>
        <v>119</v>
      </c>
      <c r="C506" s="34" t="s">
        <v>482</v>
      </c>
      <c r="D506" s="47">
        <f t="shared" si="103"/>
        <v>3345121.12</v>
      </c>
      <c r="E506" s="47">
        <v>0</v>
      </c>
      <c r="F506" s="47">
        <v>0</v>
      </c>
      <c r="G506" s="47">
        <v>0</v>
      </c>
      <c r="H506" s="47">
        <v>0</v>
      </c>
      <c r="I506" s="47">
        <v>0</v>
      </c>
      <c r="J506" s="47">
        <v>0</v>
      </c>
      <c r="K506" s="49">
        <v>0</v>
      </c>
      <c r="L506" s="47">
        <v>0</v>
      </c>
      <c r="M506" s="47">
        <v>604</v>
      </c>
      <c r="N506" s="47">
        <v>3147902.58</v>
      </c>
      <c r="O506" s="47">
        <v>0</v>
      </c>
      <c r="P506" s="47">
        <v>0</v>
      </c>
      <c r="Q506" s="47">
        <v>0</v>
      </c>
      <c r="R506" s="47">
        <v>0</v>
      </c>
      <c r="S506" s="47">
        <v>0</v>
      </c>
      <c r="T506" s="47">
        <v>0</v>
      </c>
      <c r="U506" s="47">
        <v>0</v>
      </c>
      <c r="V506" s="47">
        <v>0</v>
      </c>
      <c r="W506" s="47">
        <v>0</v>
      </c>
      <c r="X506" s="47">
        <v>0</v>
      </c>
      <c r="Y506" s="47">
        <v>0</v>
      </c>
      <c r="Z506" s="47">
        <v>0</v>
      </c>
      <c r="AA506" s="47">
        <v>0</v>
      </c>
      <c r="AB506" s="47">
        <v>0</v>
      </c>
      <c r="AC506" s="47">
        <v>47218.54</v>
      </c>
      <c r="AD506" s="47">
        <v>150000</v>
      </c>
      <c r="AE506" s="47">
        <v>0</v>
      </c>
      <c r="AF506" s="50">
        <v>2021</v>
      </c>
      <c r="AG506" s="50">
        <v>2021</v>
      </c>
      <c r="AH506" s="51">
        <v>2021</v>
      </c>
      <c r="AT506" s="30" t="e">
        <f>VLOOKUP(C506,AW:AX,2,FALSE)</f>
        <v>#N/A</v>
      </c>
    </row>
    <row r="507" spans="1:46" ht="61.5" x14ac:dyDescent="0.85">
      <c r="A507" s="30">
        <v>1</v>
      </c>
      <c r="B507" s="108">
        <f>SUBTOTAL(103,$A$387:A507)</f>
        <v>120</v>
      </c>
      <c r="C507" s="34" t="s">
        <v>483</v>
      </c>
      <c r="D507" s="47">
        <f t="shared" si="103"/>
        <v>3345121.12</v>
      </c>
      <c r="E507" s="47">
        <v>0</v>
      </c>
      <c r="F507" s="47">
        <v>0</v>
      </c>
      <c r="G507" s="47">
        <v>0</v>
      </c>
      <c r="H507" s="47">
        <v>0</v>
      </c>
      <c r="I507" s="47">
        <v>0</v>
      </c>
      <c r="J507" s="47">
        <v>0</v>
      </c>
      <c r="K507" s="49">
        <v>0</v>
      </c>
      <c r="L507" s="47">
        <v>0</v>
      </c>
      <c r="M507" s="47">
        <v>604</v>
      </c>
      <c r="N507" s="47">
        <v>3147902.58</v>
      </c>
      <c r="O507" s="47">
        <v>0</v>
      </c>
      <c r="P507" s="47">
        <v>0</v>
      </c>
      <c r="Q507" s="47">
        <v>0</v>
      </c>
      <c r="R507" s="47">
        <v>0</v>
      </c>
      <c r="S507" s="47">
        <v>0</v>
      </c>
      <c r="T507" s="47">
        <v>0</v>
      </c>
      <c r="U507" s="47">
        <v>0</v>
      </c>
      <c r="V507" s="47">
        <v>0</v>
      </c>
      <c r="W507" s="47">
        <v>0</v>
      </c>
      <c r="X507" s="47">
        <v>0</v>
      </c>
      <c r="Y507" s="47">
        <v>0</v>
      </c>
      <c r="Z507" s="47">
        <v>0</v>
      </c>
      <c r="AA507" s="47">
        <v>0</v>
      </c>
      <c r="AB507" s="47">
        <v>0</v>
      </c>
      <c r="AC507" s="47">
        <v>47218.54</v>
      </c>
      <c r="AD507" s="47">
        <v>150000</v>
      </c>
      <c r="AE507" s="47">
        <v>0</v>
      </c>
      <c r="AF507" s="50">
        <v>2021</v>
      </c>
      <c r="AG507" s="50">
        <v>2021</v>
      </c>
      <c r="AH507" s="51">
        <v>2021</v>
      </c>
      <c r="AT507" s="30" t="e">
        <f>VLOOKUP(C507,AW:AX,2,FALSE)</f>
        <v>#N/A</v>
      </c>
    </row>
    <row r="508" spans="1:46" ht="61.5" x14ac:dyDescent="0.85">
      <c r="A508" s="30">
        <v>1</v>
      </c>
      <c r="B508" s="108">
        <f>SUBTOTAL(103,$A$387:A508)</f>
        <v>121</v>
      </c>
      <c r="C508" s="34" t="s">
        <v>484</v>
      </c>
      <c r="D508" s="47">
        <f t="shared" si="103"/>
        <v>3589208.68</v>
      </c>
      <c r="E508" s="47">
        <v>0</v>
      </c>
      <c r="F508" s="47">
        <v>0</v>
      </c>
      <c r="G508" s="47">
        <v>0</v>
      </c>
      <c r="H508" s="47">
        <v>0</v>
      </c>
      <c r="I508" s="47">
        <v>0</v>
      </c>
      <c r="J508" s="47">
        <v>0</v>
      </c>
      <c r="K508" s="49">
        <v>0</v>
      </c>
      <c r="L508" s="47">
        <v>0</v>
      </c>
      <c r="M508" s="47">
        <v>723.24</v>
      </c>
      <c r="N508" s="47">
        <v>3388382.94</v>
      </c>
      <c r="O508" s="47">
        <v>0</v>
      </c>
      <c r="P508" s="47">
        <v>0</v>
      </c>
      <c r="Q508" s="47">
        <v>0</v>
      </c>
      <c r="R508" s="47">
        <v>0</v>
      </c>
      <c r="S508" s="47">
        <v>0</v>
      </c>
      <c r="T508" s="47">
        <v>0</v>
      </c>
      <c r="U508" s="47">
        <v>0</v>
      </c>
      <c r="V508" s="47">
        <v>0</v>
      </c>
      <c r="W508" s="47">
        <v>0</v>
      </c>
      <c r="X508" s="47">
        <v>0</v>
      </c>
      <c r="Y508" s="47">
        <v>0</v>
      </c>
      <c r="Z508" s="47">
        <v>0</v>
      </c>
      <c r="AA508" s="47">
        <v>0</v>
      </c>
      <c r="AB508" s="47">
        <v>0</v>
      </c>
      <c r="AC508" s="47">
        <v>50825.74</v>
      </c>
      <c r="AD508" s="47">
        <v>150000</v>
      </c>
      <c r="AE508" s="47">
        <v>0</v>
      </c>
      <c r="AF508" s="50">
        <v>2021</v>
      </c>
      <c r="AG508" s="50">
        <v>2021</v>
      </c>
      <c r="AH508" s="51">
        <v>2021</v>
      </c>
      <c r="AT508" s="30" t="e">
        <f>VLOOKUP(C508,AW:AX,2,FALSE)</f>
        <v>#N/A</v>
      </c>
    </row>
    <row r="509" spans="1:46" ht="61.5" x14ac:dyDescent="0.85">
      <c r="A509" s="30">
        <v>1</v>
      </c>
      <c r="B509" s="108">
        <f>SUBTOTAL(103,$A$387:A509)</f>
        <v>122</v>
      </c>
      <c r="C509" s="34" t="s">
        <v>485</v>
      </c>
      <c r="D509" s="47">
        <f t="shared" si="103"/>
        <v>998954.77999999991</v>
      </c>
      <c r="E509" s="47">
        <v>0</v>
      </c>
      <c r="F509" s="47">
        <v>0</v>
      </c>
      <c r="G509" s="47">
        <v>0</v>
      </c>
      <c r="H509" s="47">
        <v>0</v>
      </c>
      <c r="I509" s="47">
        <v>0</v>
      </c>
      <c r="J509" s="47">
        <v>0</v>
      </c>
      <c r="K509" s="49">
        <v>0</v>
      </c>
      <c r="L509" s="47">
        <v>0</v>
      </c>
      <c r="M509" s="47">
        <v>0</v>
      </c>
      <c r="N509" s="47">
        <v>0</v>
      </c>
      <c r="O509" s="47">
        <v>0</v>
      </c>
      <c r="P509" s="47">
        <v>0</v>
      </c>
      <c r="Q509" s="47">
        <v>409.5</v>
      </c>
      <c r="R509" s="47">
        <v>856113.08</v>
      </c>
      <c r="S509" s="47">
        <v>0</v>
      </c>
      <c r="T509" s="47">
        <v>0</v>
      </c>
      <c r="U509" s="47">
        <v>0</v>
      </c>
      <c r="V509" s="47">
        <v>0</v>
      </c>
      <c r="W509" s="47">
        <v>0</v>
      </c>
      <c r="X509" s="47">
        <v>0</v>
      </c>
      <c r="Y509" s="47">
        <v>0</v>
      </c>
      <c r="Z509" s="47">
        <v>0</v>
      </c>
      <c r="AA509" s="47">
        <v>0</v>
      </c>
      <c r="AB509" s="47">
        <v>0</v>
      </c>
      <c r="AC509" s="47">
        <v>12841.7</v>
      </c>
      <c r="AD509" s="47">
        <v>130000</v>
      </c>
      <c r="AE509" s="47">
        <v>0</v>
      </c>
      <c r="AF509" s="50">
        <v>2021</v>
      </c>
      <c r="AG509" s="50">
        <v>2021</v>
      </c>
      <c r="AH509" s="51">
        <v>2021</v>
      </c>
      <c r="AT509" s="30" t="e">
        <f>VLOOKUP(C509,AW:AX,2,FALSE)</f>
        <v>#N/A</v>
      </c>
    </row>
    <row r="510" spans="1:46" ht="61.5" x14ac:dyDescent="0.85">
      <c r="A510" s="30">
        <v>1</v>
      </c>
      <c r="B510" s="108">
        <f>SUBTOTAL(103,$A$387:A510)</f>
        <v>123</v>
      </c>
      <c r="C510" s="34" t="s">
        <v>486</v>
      </c>
      <c r="D510" s="47">
        <f t="shared" si="103"/>
        <v>3767437.77</v>
      </c>
      <c r="E510" s="47">
        <v>0</v>
      </c>
      <c r="F510" s="47">
        <v>0</v>
      </c>
      <c r="G510" s="47">
        <v>0</v>
      </c>
      <c r="H510" s="47">
        <v>0</v>
      </c>
      <c r="I510" s="47">
        <v>0</v>
      </c>
      <c r="J510" s="47">
        <v>0</v>
      </c>
      <c r="K510" s="49">
        <v>0</v>
      </c>
      <c r="L510" s="47">
        <v>0</v>
      </c>
      <c r="M510" s="47">
        <v>719</v>
      </c>
      <c r="N510" s="47">
        <v>3563978.1</v>
      </c>
      <c r="O510" s="47">
        <v>0</v>
      </c>
      <c r="P510" s="47">
        <v>0</v>
      </c>
      <c r="Q510" s="47">
        <v>0</v>
      </c>
      <c r="R510" s="47">
        <v>0</v>
      </c>
      <c r="S510" s="47">
        <v>0</v>
      </c>
      <c r="T510" s="47">
        <v>0</v>
      </c>
      <c r="U510" s="47">
        <v>0</v>
      </c>
      <c r="V510" s="47">
        <v>0</v>
      </c>
      <c r="W510" s="47">
        <v>0</v>
      </c>
      <c r="X510" s="47">
        <v>0</v>
      </c>
      <c r="Y510" s="47">
        <v>0</v>
      </c>
      <c r="Z510" s="47">
        <v>0</v>
      </c>
      <c r="AA510" s="47">
        <v>0</v>
      </c>
      <c r="AB510" s="47">
        <v>0</v>
      </c>
      <c r="AC510" s="47">
        <v>53459.67</v>
      </c>
      <c r="AD510" s="47">
        <v>150000</v>
      </c>
      <c r="AE510" s="47">
        <v>0</v>
      </c>
      <c r="AF510" s="50">
        <v>2021</v>
      </c>
      <c r="AG510" s="50">
        <v>2021</v>
      </c>
      <c r="AH510" s="51">
        <v>2021</v>
      </c>
      <c r="AT510" s="30" t="e">
        <f>VLOOKUP(C510,AW:AX,2,FALSE)</f>
        <v>#N/A</v>
      </c>
    </row>
    <row r="511" spans="1:46" ht="61.5" x14ac:dyDescent="0.85">
      <c r="A511" s="30">
        <v>1</v>
      </c>
      <c r="B511" s="108">
        <f>SUBTOTAL(103,$A$387:A511)</f>
        <v>124</v>
      </c>
      <c r="C511" s="34" t="s">
        <v>487</v>
      </c>
      <c r="D511" s="47">
        <f t="shared" si="103"/>
        <v>3793636.92</v>
      </c>
      <c r="E511" s="47">
        <v>0</v>
      </c>
      <c r="F511" s="47">
        <v>0</v>
      </c>
      <c r="G511" s="47">
        <v>0</v>
      </c>
      <c r="H511" s="47">
        <v>0</v>
      </c>
      <c r="I511" s="47">
        <v>0</v>
      </c>
      <c r="J511" s="47">
        <v>0</v>
      </c>
      <c r="K511" s="49">
        <v>0</v>
      </c>
      <c r="L511" s="47">
        <v>0</v>
      </c>
      <c r="M511" s="47">
        <v>724</v>
      </c>
      <c r="N511" s="47">
        <v>3589790.07</v>
      </c>
      <c r="O511" s="47">
        <v>0</v>
      </c>
      <c r="P511" s="47">
        <v>0</v>
      </c>
      <c r="Q511" s="47">
        <v>0</v>
      </c>
      <c r="R511" s="47">
        <v>0</v>
      </c>
      <c r="S511" s="47">
        <v>0</v>
      </c>
      <c r="T511" s="47">
        <v>0</v>
      </c>
      <c r="U511" s="47">
        <v>0</v>
      </c>
      <c r="V511" s="47">
        <v>0</v>
      </c>
      <c r="W511" s="47">
        <v>0</v>
      </c>
      <c r="X511" s="47">
        <v>0</v>
      </c>
      <c r="Y511" s="47">
        <v>0</v>
      </c>
      <c r="Z511" s="47">
        <v>0</v>
      </c>
      <c r="AA511" s="47">
        <v>0</v>
      </c>
      <c r="AB511" s="47">
        <v>0</v>
      </c>
      <c r="AC511" s="47">
        <v>53846.85</v>
      </c>
      <c r="AD511" s="47">
        <v>150000</v>
      </c>
      <c r="AE511" s="47">
        <v>0</v>
      </c>
      <c r="AF511" s="50">
        <v>2021</v>
      </c>
      <c r="AG511" s="50">
        <v>2021</v>
      </c>
      <c r="AH511" s="51">
        <v>2021</v>
      </c>
      <c r="AT511" s="30" t="e">
        <f>VLOOKUP(C511,AW:AX,2,FALSE)</f>
        <v>#N/A</v>
      </c>
    </row>
    <row r="512" spans="1:46" ht="61.5" x14ac:dyDescent="0.85">
      <c r="A512" s="30">
        <v>1</v>
      </c>
      <c r="B512" s="108">
        <f>SUBTOTAL(103,$A$387:A512)</f>
        <v>125</v>
      </c>
      <c r="C512" s="34" t="s">
        <v>488</v>
      </c>
      <c r="D512" s="47">
        <f t="shared" si="103"/>
        <v>3465849.6</v>
      </c>
      <c r="E512" s="47">
        <v>177249.6</v>
      </c>
      <c r="F512" s="47">
        <v>0</v>
      </c>
      <c r="G512" s="47">
        <v>2456692.4499999997</v>
      </c>
      <c r="H512" s="47">
        <v>0</v>
      </c>
      <c r="I512" s="47">
        <v>485121.6</v>
      </c>
      <c r="J512" s="47">
        <v>0</v>
      </c>
      <c r="K512" s="49">
        <v>0</v>
      </c>
      <c r="L512" s="47">
        <v>0</v>
      </c>
      <c r="M512" s="47">
        <v>0</v>
      </c>
      <c r="N512" s="47">
        <v>0</v>
      </c>
      <c r="O512" s="47">
        <v>0</v>
      </c>
      <c r="P512" s="47">
        <v>0</v>
      </c>
      <c r="Q512" s="47">
        <v>0</v>
      </c>
      <c r="R512" s="47">
        <v>0</v>
      </c>
      <c r="S512" s="47">
        <v>0</v>
      </c>
      <c r="T512" s="47">
        <v>0</v>
      </c>
      <c r="U512" s="47">
        <v>0</v>
      </c>
      <c r="V512" s="47">
        <v>0</v>
      </c>
      <c r="W512" s="47">
        <v>0</v>
      </c>
      <c r="X512" s="47">
        <v>0</v>
      </c>
      <c r="Y512" s="47">
        <v>0</v>
      </c>
      <c r="Z512" s="47">
        <v>0</v>
      </c>
      <c r="AA512" s="47">
        <v>0</v>
      </c>
      <c r="AB512" s="47">
        <v>0</v>
      </c>
      <c r="AC512" s="47">
        <v>46785.95</v>
      </c>
      <c r="AD512" s="47">
        <v>300000</v>
      </c>
      <c r="AE512" s="47">
        <v>0</v>
      </c>
      <c r="AF512" s="50">
        <v>2021</v>
      </c>
      <c r="AG512" s="50">
        <v>2021</v>
      </c>
      <c r="AH512" s="51">
        <v>2021</v>
      </c>
      <c r="AT512" s="30" t="e">
        <f>VLOOKUP(C512,AW:AX,2,FALSE)</f>
        <v>#N/A</v>
      </c>
    </row>
    <row r="513" spans="1:46" ht="61.5" x14ac:dyDescent="0.85">
      <c r="A513" s="30">
        <v>1</v>
      </c>
      <c r="B513" s="108">
        <f>SUBTOTAL(103,$A$387:A513)</f>
        <v>126</v>
      </c>
      <c r="C513" s="34" t="s">
        <v>489</v>
      </c>
      <c r="D513" s="47">
        <f t="shared" si="103"/>
        <v>7806669.5300000003</v>
      </c>
      <c r="E513" s="47">
        <v>0</v>
      </c>
      <c r="F513" s="47">
        <v>0</v>
      </c>
      <c r="G513" s="47">
        <v>0</v>
      </c>
      <c r="H513" s="47">
        <v>0</v>
      </c>
      <c r="I513" s="47">
        <v>0</v>
      </c>
      <c r="J513" s="47">
        <v>0</v>
      </c>
      <c r="K513" s="49">
        <v>0</v>
      </c>
      <c r="L513" s="47">
        <v>0</v>
      </c>
      <c r="M513" s="47">
        <v>3073.45</v>
      </c>
      <c r="N513" s="47">
        <v>7513960.1299999999</v>
      </c>
      <c r="O513" s="47">
        <v>0</v>
      </c>
      <c r="P513" s="47">
        <v>0</v>
      </c>
      <c r="Q513" s="47">
        <v>0</v>
      </c>
      <c r="R513" s="47">
        <v>0</v>
      </c>
      <c r="S513" s="47">
        <v>0</v>
      </c>
      <c r="T513" s="47">
        <v>0</v>
      </c>
      <c r="U513" s="47">
        <v>0</v>
      </c>
      <c r="V513" s="47">
        <v>0</v>
      </c>
      <c r="W513" s="47">
        <v>0</v>
      </c>
      <c r="X513" s="47">
        <v>0</v>
      </c>
      <c r="Y513" s="47">
        <v>0</v>
      </c>
      <c r="Z513" s="47">
        <v>0</v>
      </c>
      <c r="AA513" s="47">
        <v>0</v>
      </c>
      <c r="AB513" s="47">
        <v>0</v>
      </c>
      <c r="AC513" s="47">
        <v>112709.4</v>
      </c>
      <c r="AD513" s="47">
        <v>180000</v>
      </c>
      <c r="AE513" s="47">
        <v>0</v>
      </c>
      <c r="AF513" s="50">
        <v>2021</v>
      </c>
      <c r="AG513" s="50">
        <v>2021</v>
      </c>
      <c r="AH513" s="51">
        <v>2021</v>
      </c>
      <c r="AT513" s="30" t="e">
        <f>VLOOKUP(C513,AW:AX,2,FALSE)</f>
        <v>#N/A</v>
      </c>
    </row>
    <row r="514" spans="1:46" ht="61.5" x14ac:dyDescent="0.85">
      <c r="B514" s="34" t="s">
        <v>823</v>
      </c>
      <c r="C514" s="128"/>
      <c r="D514" s="47">
        <f>SUM(D515:D569)</f>
        <v>91626897.960000008</v>
      </c>
      <c r="E514" s="47">
        <f t="shared" ref="E514:AE514" si="104">SUM(E515:E569)</f>
        <v>0</v>
      </c>
      <c r="F514" s="47">
        <f t="shared" si="104"/>
        <v>0</v>
      </c>
      <c r="G514" s="47">
        <f t="shared" si="104"/>
        <v>0</v>
      </c>
      <c r="H514" s="47">
        <f t="shared" si="104"/>
        <v>0</v>
      </c>
      <c r="I514" s="47">
        <f t="shared" si="104"/>
        <v>2006118.19</v>
      </c>
      <c r="J514" s="47">
        <f t="shared" si="104"/>
        <v>0</v>
      </c>
      <c r="K514" s="49">
        <f t="shared" si="104"/>
        <v>1</v>
      </c>
      <c r="L514" s="47">
        <f t="shared" si="104"/>
        <v>2116554.6800000002</v>
      </c>
      <c r="M514" s="47">
        <f t="shared" si="104"/>
        <v>16385</v>
      </c>
      <c r="N514" s="47">
        <f t="shared" si="104"/>
        <v>77856288.989999995</v>
      </c>
      <c r="O514" s="47">
        <f t="shared" si="104"/>
        <v>0</v>
      </c>
      <c r="P514" s="47">
        <f t="shared" si="104"/>
        <v>0</v>
      </c>
      <c r="Q514" s="47">
        <f t="shared" si="104"/>
        <v>947</v>
      </c>
      <c r="R514" s="47">
        <f t="shared" si="104"/>
        <v>4699507.3899999997</v>
      </c>
      <c r="S514" s="47">
        <f t="shared" si="104"/>
        <v>0</v>
      </c>
      <c r="T514" s="47">
        <f t="shared" si="104"/>
        <v>0</v>
      </c>
      <c r="U514" s="47">
        <f t="shared" si="104"/>
        <v>0</v>
      </c>
      <c r="V514" s="47">
        <f t="shared" si="104"/>
        <v>0</v>
      </c>
      <c r="W514" s="47">
        <f t="shared" si="104"/>
        <v>0</v>
      </c>
      <c r="X514" s="47">
        <f t="shared" si="104"/>
        <v>0</v>
      </c>
      <c r="Y514" s="47">
        <f t="shared" si="104"/>
        <v>0</v>
      </c>
      <c r="Z514" s="47">
        <f t="shared" si="104"/>
        <v>0</v>
      </c>
      <c r="AA514" s="47">
        <f t="shared" si="104"/>
        <v>0</v>
      </c>
      <c r="AB514" s="47">
        <f t="shared" si="104"/>
        <v>0</v>
      </c>
      <c r="AC514" s="47">
        <f t="shared" si="104"/>
        <v>1268428.7100000002</v>
      </c>
      <c r="AD514" s="47">
        <f t="shared" si="104"/>
        <v>3680000</v>
      </c>
      <c r="AE514" s="47">
        <f t="shared" si="104"/>
        <v>0</v>
      </c>
      <c r="AF514" s="121" t="s">
        <v>817</v>
      </c>
      <c r="AG514" s="121" t="s">
        <v>817</v>
      </c>
      <c r="AH514" s="122" t="s">
        <v>817</v>
      </c>
      <c r="AT514" s="30">
        <f>VLOOKUP(C514,AW:AX,2,FALSE)</f>
        <v>0</v>
      </c>
    </row>
    <row r="515" spans="1:46" ht="61.5" x14ac:dyDescent="0.85">
      <c r="A515" s="30">
        <v>1</v>
      </c>
      <c r="B515" s="108">
        <f>SUBTOTAL(103,$A$387:A515)</f>
        <v>127</v>
      </c>
      <c r="C515" s="34" t="s">
        <v>423</v>
      </c>
      <c r="D515" s="47">
        <f t="shared" ref="D515:D569" si="105">E515+F515+G515+H515+I515+J515+L515+N515+P515+R515+T515+U515+V515+W515+X515+Y515+Z515+AA515+AB515+AC515+AD515+AE515</f>
        <v>6454502.3200000003</v>
      </c>
      <c r="E515" s="47">
        <v>0</v>
      </c>
      <c r="F515" s="47">
        <v>0</v>
      </c>
      <c r="G515" s="47">
        <v>0</v>
      </c>
      <c r="H515" s="47">
        <v>0</v>
      </c>
      <c r="I515" s="47">
        <v>0</v>
      </c>
      <c r="J515" s="47">
        <v>0</v>
      </c>
      <c r="K515" s="49">
        <v>0</v>
      </c>
      <c r="L515" s="47">
        <v>0</v>
      </c>
      <c r="M515" s="47">
        <v>1397</v>
      </c>
      <c r="N515" s="47">
        <v>6359115.5899999999</v>
      </c>
      <c r="O515" s="47">
        <v>0</v>
      </c>
      <c r="P515" s="47">
        <v>0</v>
      </c>
      <c r="Q515" s="47">
        <v>0</v>
      </c>
      <c r="R515" s="47">
        <v>0</v>
      </c>
      <c r="S515" s="47">
        <v>0</v>
      </c>
      <c r="T515" s="47">
        <v>0</v>
      </c>
      <c r="U515" s="47">
        <v>0</v>
      </c>
      <c r="V515" s="47">
        <v>0</v>
      </c>
      <c r="W515" s="47">
        <v>0</v>
      </c>
      <c r="X515" s="47">
        <v>0</v>
      </c>
      <c r="Y515" s="47">
        <v>0</v>
      </c>
      <c r="Z515" s="47">
        <v>0</v>
      </c>
      <c r="AA515" s="47">
        <v>0</v>
      </c>
      <c r="AB515" s="47">
        <v>0</v>
      </c>
      <c r="AC515" s="47">
        <v>95386.73</v>
      </c>
      <c r="AD515" s="47">
        <v>0</v>
      </c>
      <c r="AE515" s="47">
        <v>0</v>
      </c>
      <c r="AF515" s="50" t="s">
        <v>278</v>
      </c>
      <c r="AG515" s="50">
        <v>2021</v>
      </c>
      <c r="AH515" s="51">
        <v>2021</v>
      </c>
      <c r="AT515" s="30" t="e">
        <f>VLOOKUP(C515,AW:AX,2,FALSE)</f>
        <v>#N/A</v>
      </c>
    </row>
    <row r="516" spans="1:46" ht="61.5" x14ac:dyDescent="0.85">
      <c r="A516" s="30">
        <v>1</v>
      </c>
      <c r="B516" s="108">
        <f>SUBTOTAL(103,$A$387:A516)</f>
        <v>128</v>
      </c>
      <c r="C516" s="34" t="s">
        <v>424</v>
      </c>
      <c r="D516" s="47">
        <f t="shared" si="105"/>
        <v>2116554.6800000002</v>
      </c>
      <c r="E516" s="47">
        <v>0</v>
      </c>
      <c r="F516" s="47">
        <v>0</v>
      </c>
      <c r="G516" s="47">
        <v>0</v>
      </c>
      <c r="H516" s="47">
        <v>0</v>
      </c>
      <c r="I516" s="47">
        <v>0</v>
      </c>
      <c r="J516" s="47">
        <v>0</v>
      </c>
      <c r="K516" s="49">
        <v>1</v>
      </c>
      <c r="L516" s="47">
        <v>2116554.6800000002</v>
      </c>
      <c r="M516" s="47">
        <v>0</v>
      </c>
      <c r="N516" s="47">
        <v>0</v>
      </c>
      <c r="O516" s="47">
        <v>0</v>
      </c>
      <c r="P516" s="47">
        <v>0</v>
      </c>
      <c r="Q516" s="47">
        <v>0</v>
      </c>
      <c r="R516" s="47">
        <v>0</v>
      </c>
      <c r="S516" s="47">
        <v>0</v>
      </c>
      <c r="T516" s="47">
        <v>0</v>
      </c>
      <c r="U516" s="47">
        <v>0</v>
      </c>
      <c r="V516" s="47">
        <v>0</v>
      </c>
      <c r="W516" s="47">
        <v>0</v>
      </c>
      <c r="X516" s="47">
        <v>0</v>
      </c>
      <c r="Y516" s="47">
        <v>0</v>
      </c>
      <c r="Z516" s="47">
        <v>0</v>
      </c>
      <c r="AA516" s="47">
        <v>0</v>
      </c>
      <c r="AB516" s="47">
        <v>0</v>
      </c>
      <c r="AC516" s="47">
        <v>0</v>
      </c>
      <c r="AD516" s="47">
        <v>0</v>
      </c>
      <c r="AE516" s="47">
        <v>0</v>
      </c>
      <c r="AF516" s="50" t="s">
        <v>278</v>
      </c>
      <c r="AG516" s="50">
        <v>2021</v>
      </c>
      <c r="AH516" s="51" t="s">
        <v>278</v>
      </c>
      <c r="AT516" s="30">
        <f>VLOOKUP(C516,AW:AX,2,FALSE)</f>
        <v>1</v>
      </c>
    </row>
    <row r="517" spans="1:46" ht="61.5" x14ac:dyDescent="0.85">
      <c r="A517" s="30">
        <v>1</v>
      </c>
      <c r="B517" s="108">
        <f>SUBTOTAL(103,$A$387:A517)</f>
        <v>129</v>
      </c>
      <c r="C517" s="34" t="s">
        <v>425</v>
      </c>
      <c r="D517" s="47">
        <f t="shared" si="105"/>
        <v>4440000</v>
      </c>
      <c r="E517" s="47">
        <v>0</v>
      </c>
      <c r="F517" s="47">
        <v>0</v>
      </c>
      <c r="G517" s="47">
        <v>0</v>
      </c>
      <c r="H517" s="47">
        <v>0</v>
      </c>
      <c r="I517" s="47">
        <v>0</v>
      </c>
      <c r="J517" s="47">
        <v>0</v>
      </c>
      <c r="K517" s="49">
        <v>0</v>
      </c>
      <c r="L517" s="47">
        <v>0</v>
      </c>
      <c r="M517" s="47">
        <v>918</v>
      </c>
      <c r="N517" s="47">
        <v>4374384.24</v>
      </c>
      <c r="O517" s="47">
        <v>0</v>
      </c>
      <c r="P517" s="47">
        <v>0</v>
      </c>
      <c r="Q517" s="47">
        <v>0</v>
      </c>
      <c r="R517" s="47">
        <v>0</v>
      </c>
      <c r="S517" s="47">
        <v>0</v>
      </c>
      <c r="T517" s="47">
        <v>0</v>
      </c>
      <c r="U517" s="47">
        <v>0</v>
      </c>
      <c r="V517" s="47">
        <v>0</v>
      </c>
      <c r="W517" s="47">
        <v>0</v>
      </c>
      <c r="X517" s="47">
        <v>0</v>
      </c>
      <c r="Y517" s="47">
        <v>0</v>
      </c>
      <c r="Z517" s="47">
        <v>0</v>
      </c>
      <c r="AA517" s="47">
        <v>0</v>
      </c>
      <c r="AB517" s="47">
        <v>0</v>
      </c>
      <c r="AC517" s="47">
        <v>65615.759999999995</v>
      </c>
      <c r="AD517" s="47">
        <v>0</v>
      </c>
      <c r="AE517" s="47">
        <v>0</v>
      </c>
      <c r="AF517" s="50" t="s">
        <v>278</v>
      </c>
      <c r="AG517" s="50">
        <v>2021</v>
      </c>
      <c r="AH517" s="51">
        <v>2021</v>
      </c>
      <c r="AT517" s="30" t="e">
        <f>VLOOKUP(C517,AW:AX,2,FALSE)</f>
        <v>#N/A</v>
      </c>
    </row>
    <row r="518" spans="1:46" ht="61.5" x14ac:dyDescent="0.85">
      <c r="A518" s="30">
        <v>1</v>
      </c>
      <c r="B518" s="108">
        <f>SUBTOTAL(103,$A$387:A518)</f>
        <v>130</v>
      </c>
      <c r="C518" s="34" t="s">
        <v>426</v>
      </c>
      <c r="D518" s="47">
        <f t="shared" si="105"/>
        <v>3100000</v>
      </c>
      <c r="E518" s="47">
        <v>0</v>
      </c>
      <c r="F518" s="47">
        <v>0</v>
      </c>
      <c r="G518" s="47">
        <v>0</v>
      </c>
      <c r="H518" s="47">
        <v>0</v>
      </c>
      <c r="I518" s="47">
        <v>0</v>
      </c>
      <c r="J518" s="47">
        <v>0</v>
      </c>
      <c r="K518" s="49">
        <v>0</v>
      </c>
      <c r="L518" s="47">
        <v>0</v>
      </c>
      <c r="M518" s="47">
        <v>650</v>
      </c>
      <c r="N518" s="47">
        <v>3054187.19</v>
      </c>
      <c r="O518" s="47">
        <v>0</v>
      </c>
      <c r="P518" s="47">
        <v>0</v>
      </c>
      <c r="Q518" s="47">
        <v>0</v>
      </c>
      <c r="R518" s="47">
        <v>0</v>
      </c>
      <c r="S518" s="47">
        <v>0</v>
      </c>
      <c r="T518" s="47">
        <v>0</v>
      </c>
      <c r="U518" s="47">
        <v>0</v>
      </c>
      <c r="V518" s="47">
        <v>0</v>
      </c>
      <c r="W518" s="47">
        <v>0</v>
      </c>
      <c r="X518" s="47">
        <v>0</v>
      </c>
      <c r="Y518" s="47">
        <v>0</v>
      </c>
      <c r="Z518" s="47">
        <v>0</v>
      </c>
      <c r="AA518" s="47">
        <v>0</v>
      </c>
      <c r="AB518" s="47">
        <v>0</v>
      </c>
      <c r="AC518" s="47">
        <v>45812.81</v>
      </c>
      <c r="AD518" s="47">
        <v>0</v>
      </c>
      <c r="AE518" s="47">
        <v>0</v>
      </c>
      <c r="AF518" s="50" t="s">
        <v>278</v>
      </c>
      <c r="AG518" s="50">
        <v>2021</v>
      </c>
      <c r="AH518" s="51">
        <v>2021</v>
      </c>
      <c r="AT518" s="30" t="e">
        <f>VLOOKUP(C518,AW:AX,2,FALSE)</f>
        <v>#N/A</v>
      </c>
    </row>
    <row r="519" spans="1:46" ht="61.5" x14ac:dyDescent="0.85">
      <c r="A519" s="30">
        <v>1</v>
      </c>
      <c r="B519" s="108">
        <f>SUBTOTAL(103,$A$387:A519)</f>
        <v>131</v>
      </c>
      <c r="C519" s="34" t="s">
        <v>427</v>
      </c>
      <c r="D519" s="47">
        <f t="shared" si="105"/>
        <v>2950000</v>
      </c>
      <c r="E519" s="47">
        <v>0</v>
      </c>
      <c r="F519" s="47">
        <v>0</v>
      </c>
      <c r="G519" s="47">
        <v>0</v>
      </c>
      <c r="H519" s="47">
        <v>0</v>
      </c>
      <c r="I519" s="47">
        <v>0</v>
      </c>
      <c r="J519" s="47">
        <v>0</v>
      </c>
      <c r="K519" s="49">
        <v>0</v>
      </c>
      <c r="L519" s="47">
        <v>0</v>
      </c>
      <c r="M519" s="47">
        <v>620</v>
      </c>
      <c r="N519" s="47">
        <v>2906403.94</v>
      </c>
      <c r="O519" s="47">
        <v>0</v>
      </c>
      <c r="P519" s="47">
        <v>0</v>
      </c>
      <c r="Q519" s="47">
        <v>0</v>
      </c>
      <c r="R519" s="47">
        <v>0</v>
      </c>
      <c r="S519" s="47">
        <v>0</v>
      </c>
      <c r="T519" s="47">
        <v>0</v>
      </c>
      <c r="U519" s="47">
        <v>0</v>
      </c>
      <c r="V519" s="47">
        <v>0</v>
      </c>
      <c r="W519" s="47">
        <v>0</v>
      </c>
      <c r="X519" s="47">
        <v>0</v>
      </c>
      <c r="Y519" s="47">
        <v>0</v>
      </c>
      <c r="Z519" s="47">
        <v>0</v>
      </c>
      <c r="AA519" s="47">
        <v>0</v>
      </c>
      <c r="AB519" s="47">
        <v>0</v>
      </c>
      <c r="AC519" s="47">
        <v>43596.06</v>
      </c>
      <c r="AD519" s="47">
        <v>0</v>
      </c>
      <c r="AE519" s="47">
        <v>0</v>
      </c>
      <c r="AF519" s="50" t="s">
        <v>278</v>
      </c>
      <c r="AG519" s="50">
        <v>2021</v>
      </c>
      <c r="AH519" s="51">
        <v>2021</v>
      </c>
      <c r="AT519" s="30" t="e">
        <f>VLOOKUP(C519,AW:AX,2,FALSE)</f>
        <v>#N/A</v>
      </c>
    </row>
    <row r="520" spans="1:46" ht="61.5" x14ac:dyDescent="0.85">
      <c r="A520" s="30">
        <v>1</v>
      </c>
      <c r="B520" s="108">
        <f>SUBTOTAL(103,$A$387:A520)</f>
        <v>132</v>
      </c>
      <c r="C520" s="34" t="s">
        <v>428</v>
      </c>
      <c r="D520" s="47">
        <f t="shared" si="105"/>
        <v>2850000</v>
      </c>
      <c r="E520" s="47">
        <v>0</v>
      </c>
      <c r="F520" s="47">
        <v>0</v>
      </c>
      <c r="G520" s="47">
        <v>0</v>
      </c>
      <c r="H520" s="47">
        <v>0</v>
      </c>
      <c r="I520" s="47">
        <v>0</v>
      </c>
      <c r="J520" s="47">
        <v>0</v>
      </c>
      <c r="K520" s="49">
        <v>0</v>
      </c>
      <c r="L520" s="47">
        <v>0</v>
      </c>
      <c r="M520" s="47">
        <v>600</v>
      </c>
      <c r="N520" s="47">
        <v>2807881.77</v>
      </c>
      <c r="O520" s="47">
        <v>0</v>
      </c>
      <c r="P520" s="47">
        <v>0</v>
      </c>
      <c r="Q520" s="47">
        <v>0</v>
      </c>
      <c r="R520" s="47">
        <v>0</v>
      </c>
      <c r="S520" s="47">
        <v>0</v>
      </c>
      <c r="T520" s="47">
        <v>0</v>
      </c>
      <c r="U520" s="47">
        <v>0</v>
      </c>
      <c r="V520" s="47">
        <v>0</v>
      </c>
      <c r="W520" s="47">
        <v>0</v>
      </c>
      <c r="X520" s="47">
        <v>0</v>
      </c>
      <c r="Y520" s="47">
        <v>0</v>
      </c>
      <c r="Z520" s="47">
        <v>0</v>
      </c>
      <c r="AA520" s="47">
        <v>0</v>
      </c>
      <c r="AB520" s="47">
        <v>0</v>
      </c>
      <c r="AC520" s="47">
        <v>42118.23</v>
      </c>
      <c r="AD520" s="47">
        <v>0</v>
      </c>
      <c r="AE520" s="47">
        <v>0</v>
      </c>
      <c r="AF520" s="50" t="s">
        <v>278</v>
      </c>
      <c r="AG520" s="50">
        <v>2021</v>
      </c>
      <c r="AH520" s="51">
        <v>2021</v>
      </c>
      <c r="AT520" s="30" t="e">
        <f>VLOOKUP(C520,AW:AX,2,FALSE)</f>
        <v>#N/A</v>
      </c>
    </row>
    <row r="521" spans="1:46" ht="61.5" x14ac:dyDescent="0.85">
      <c r="A521" s="30">
        <v>1</v>
      </c>
      <c r="B521" s="108">
        <f>SUBTOTAL(103,$A$387:A521)</f>
        <v>133</v>
      </c>
      <c r="C521" s="34" t="s">
        <v>206</v>
      </c>
      <c r="D521" s="47">
        <f t="shared" si="105"/>
        <v>616139</v>
      </c>
      <c r="E521" s="47">
        <v>0</v>
      </c>
      <c r="F521" s="47">
        <v>0</v>
      </c>
      <c r="G521" s="47">
        <v>0</v>
      </c>
      <c r="H521" s="47">
        <v>0</v>
      </c>
      <c r="I521" s="47">
        <v>607033.5</v>
      </c>
      <c r="J521" s="47">
        <v>0</v>
      </c>
      <c r="K521" s="49">
        <v>0</v>
      </c>
      <c r="L521" s="47">
        <v>0</v>
      </c>
      <c r="M521" s="47">
        <v>0</v>
      </c>
      <c r="N521" s="47">
        <v>0</v>
      </c>
      <c r="O521" s="47">
        <v>0</v>
      </c>
      <c r="P521" s="47">
        <v>0</v>
      </c>
      <c r="Q521" s="47">
        <v>0</v>
      </c>
      <c r="R521" s="47">
        <v>0</v>
      </c>
      <c r="S521" s="47">
        <v>0</v>
      </c>
      <c r="T521" s="47">
        <v>0</v>
      </c>
      <c r="U521" s="47">
        <v>0</v>
      </c>
      <c r="V521" s="47">
        <v>0</v>
      </c>
      <c r="W521" s="47">
        <v>0</v>
      </c>
      <c r="X521" s="47">
        <v>0</v>
      </c>
      <c r="Y521" s="47">
        <v>0</v>
      </c>
      <c r="Z521" s="47">
        <v>0</v>
      </c>
      <c r="AA521" s="47">
        <v>0</v>
      </c>
      <c r="AB521" s="47">
        <v>0</v>
      </c>
      <c r="AC521" s="47">
        <v>9105.5</v>
      </c>
      <c r="AD521" s="47">
        <v>0</v>
      </c>
      <c r="AE521" s="47">
        <v>0</v>
      </c>
      <c r="AF521" s="50" t="s">
        <v>278</v>
      </c>
      <c r="AG521" s="50">
        <v>2021</v>
      </c>
      <c r="AH521" s="51">
        <v>2021</v>
      </c>
      <c r="AT521" s="30" t="e">
        <f>VLOOKUP(C521,AW:AX,2,FALSE)</f>
        <v>#N/A</v>
      </c>
    </row>
    <row r="522" spans="1:46" ht="61.5" x14ac:dyDescent="0.85">
      <c r="A522" s="30">
        <v>1</v>
      </c>
      <c r="B522" s="108">
        <f>SUBTOTAL(103,$A$387:A522)</f>
        <v>134</v>
      </c>
      <c r="C522" s="34" t="s">
        <v>207</v>
      </c>
      <c r="D522" s="47">
        <f t="shared" si="105"/>
        <v>713943</v>
      </c>
      <c r="E522" s="47">
        <v>0</v>
      </c>
      <c r="F522" s="47">
        <v>0</v>
      </c>
      <c r="G522" s="47">
        <v>0</v>
      </c>
      <c r="H522" s="47">
        <v>0</v>
      </c>
      <c r="I522" s="47">
        <v>703392.12</v>
      </c>
      <c r="J522" s="47">
        <v>0</v>
      </c>
      <c r="K522" s="49">
        <v>0</v>
      </c>
      <c r="L522" s="47">
        <v>0</v>
      </c>
      <c r="M522" s="47">
        <v>0</v>
      </c>
      <c r="N522" s="47">
        <v>0</v>
      </c>
      <c r="O522" s="47">
        <v>0</v>
      </c>
      <c r="P522" s="47">
        <v>0</v>
      </c>
      <c r="Q522" s="47">
        <v>0</v>
      </c>
      <c r="R522" s="47">
        <v>0</v>
      </c>
      <c r="S522" s="47">
        <v>0</v>
      </c>
      <c r="T522" s="47">
        <v>0</v>
      </c>
      <c r="U522" s="47">
        <v>0</v>
      </c>
      <c r="V522" s="47">
        <v>0</v>
      </c>
      <c r="W522" s="47">
        <v>0</v>
      </c>
      <c r="X522" s="47">
        <v>0</v>
      </c>
      <c r="Y522" s="47">
        <v>0</v>
      </c>
      <c r="Z522" s="47">
        <v>0</v>
      </c>
      <c r="AA522" s="47">
        <v>0</v>
      </c>
      <c r="AB522" s="47">
        <v>0</v>
      </c>
      <c r="AC522" s="47">
        <v>10550.88</v>
      </c>
      <c r="AD522" s="47">
        <v>0</v>
      </c>
      <c r="AE522" s="47">
        <v>0</v>
      </c>
      <c r="AF522" s="50" t="s">
        <v>278</v>
      </c>
      <c r="AG522" s="50">
        <v>2021</v>
      </c>
      <c r="AH522" s="51">
        <v>2021</v>
      </c>
      <c r="AT522" s="30" t="e">
        <f>VLOOKUP(C522,AW:AX,2,FALSE)</f>
        <v>#N/A</v>
      </c>
    </row>
    <row r="523" spans="1:46" ht="61.5" x14ac:dyDescent="0.85">
      <c r="A523" s="30">
        <v>1</v>
      </c>
      <c r="B523" s="108">
        <f>SUBTOTAL(103,$A$387:A523)</f>
        <v>135</v>
      </c>
      <c r="C523" s="34" t="s">
        <v>208</v>
      </c>
      <c r="D523" s="47">
        <f t="shared" si="105"/>
        <v>706127.96</v>
      </c>
      <c r="E523" s="47">
        <v>0</v>
      </c>
      <c r="F523" s="47">
        <v>0</v>
      </c>
      <c r="G523" s="47">
        <v>0</v>
      </c>
      <c r="H523" s="47">
        <v>0</v>
      </c>
      <c r="I523" s="47">
        <v>695692.57</v>
      </c>
      <c r="J523" s="47">
        <v>0</v>
      </c>
      <c r="K523" s="49">
        <v>0</v>
      </c>
      <c r="L523" s="47">
        <v>0</v>
      </c>
      <c r="M523" s="47">
        <v>0</v>
      </c>
      <c r="N523" s="47">
        <v>0</v>
      </c>
      <c r="O523" s="47">
        <v>0</v>
      </c>
      <c r="P523" s="47">
        <v>0</v>
      </c>
      <c r="Q523" s="47">
        <v>0</v>
      </c>
      <c r="R523" s="47">
        <v>0</v>
      </c>
      <c r="S523" s="47">
        <v>0</v>
      </c>
      <c r="T523" s="47">
        <v>0</v>
      </c>
      <c r="U523" s="47">
        <v>0</v>
      </c>
      <c r="V523" s="47">
        <v>0</v>
      </c>
      <c r="W523" s="47">
        <v>0</v>
      </c>
      <c r="X523" s="47">
        <v>0</v>
      </c>
      <c r="Y523" s="47">
        <v>0</v>
      </c>
      <c r="Z523" s="47">
        <v>0</v>
      </c>
      <c r="AA523" s="47">
        <v>0</v>
      </c>
      <c r="AB523" s="47">
        <v>0</v>
      </c>
      <c r="AC523" s="47">
        <v>10435.39</v>
      </c>
      <c r="AD523" s="47">
        <v>0</v>
      </c>
      <c r="AE523" s="47">
        <v>0</v>
      </c>
      <c r="AF523" s="50" t="s">
        <v>278</v>
      </c>
      <c r="AG523" s="50">
        <v>2021</v>
      </c>
      <c r="AH523" s="51">
        <v>2021</v>
      </c>
      <c r="AT523" s="30" t="e">
        <f>VLOOKUP(C523,AW:AX,2,FALSE)</f>
        <v>#N/A</v>
      </c>
    </row>
    <row r="524" spans="1:46" ht="61.5" x14ac:dyDescent="0.85">
      <c r="A524" s="30">
        <v>1</v>
      </c>
      <c r="B524" s="108">
        <f>SUBTOTAL(103,$A$387:A524)</f>
        <v>136</v>
      </c>
      <c r="C524" s="34" t="s">
        <v>429</v>
      </c>
      <c r="D524" s="47">
        <f t="shared" si="105"/>
        <v>2255000</v>
      </c>
      <c r="E524" s="47">
        <v>0</v>
      </c>
      <c r="F524" s="47">
        <v>0</v>
      </c>
      <c r="G524" s="47">
        <v>0</v>
      </c>
      <c r="H524" s="47">
        <v>0</v>
      </c>
      <c r="I524" s="47">
        <v>0</v>
      </c>
      <c r="J524" s="47">
        <v>0</v>
      </c>
      <c r="K524" s="49">
        <v>0</v>
      </c>
      <c r="L524" s="47">
        <v>0</v>
      </c>
      <c r="M524" s="47">
        <v>477</v>
      </c>
      <c r="N524" s="47">
        <v>2221674.88</v>
      </c>
      <c r="O524" s="47">
        <v>0</v>
      </c>
      <c r="P524" s="47">
        <v>0</v>
      </c>
      <c r="Q524" s="47">
        <v>0</v>
      </c>
      <c r="R524" s="47">
        <v>0</v>
      </c>
      <c r="S524" s="47">
        <v>0</v>
      </c>
      <c r="T524" s="47">
        <v>0</v>
      </c>
      <c r="U524" s="47">
        <v>0</v>
      </c>
      <c r="V524" s="47">
        <v>0</v>
      </c>
      <c r="W524" s="47">
        <v>0</v>
      </c>
      <c r="X524" s="47">
        <v>0</v>
      </c>
      <c r="Y524" s="47">
        <v>0</v>
      </c>
      <c r="Z524" s="47">
        <v>0</v>
      </c>
      <c r="AA524" s="47">
        <v>0</v>
      </c>
      <c r="AB524" s="47">
        <v>0</v>
      </c>
      <c r="AC524" s="47">
        <v>33325.120000000003</v>
      </c>
      <c r="AD524" s="47">
        <v>0</v>
      </c>
      <c r="AE524" s="47">
        <v>0</v>
      </c>
      <c r="AF524" s="50" t="s">
        <v>278</v>
      </c>
      <c r="AG524" s="50">
        <v>2021</v>
      </c>
      <c r="AH524" s="51">
        <v>2021</v>
      </c>
      <c r="AT524" s="30" t="e">
        <f>VLOOKUP(C524,AW:AX,2,FALSE)</f>
        <v>#N/A</v>
      </c>
    </row>
    <row r="525" spans="1:46" ht="61.5" x14ac:dyDescent="0.85">
      <c r="A525" s="30">
        <v>1</v>
      </c>
      <c r="B525" s="108">
        <f>SUBTOTAL(103,$A$387:A525)</f>
        <v>137</v>
      </c>
      <c r="C525" s="34" t="s">
        <v>430</v>
      </c>
      <c r="D525" s="47">
        <f t="shared" si="105"/>
        <v>2240000</v>
      </c>
      <c r="E525" s="47">
        <v>0</v>
      </c>
      <c r="F525" s="47">
        <v>0</v>
      </c>
      <c r="G525" s="47">
        <v>0</v>
      </c>
      <c r="H525" s="47">
        <v>0</v>
      </c>
      <c r="I525" s="47">
        <v>0</v>
      </c>
      <c r="J525" s="47">
        <v>0</v>
      </c>
      <c r="K525" s="49">
        <v>0</v>
      </c>
      <c r="L525" s="47">
        <v>0</v>
      </c>
      <c r="M525" s="47">
        <v>472</v>
      </c>
      <c r="N525" s="47">
        <v>2206896.5499999998</v>
      </c>
      <c r="O525" s="47">
        <v>0</v>
      </c>
      <c r="P525" s="47">
        <v>0</v>
      </c>
      <c r="Q525" s="47">
        <v>0</v>
      </c>
      <c r="R525" s="47">
        <v>0</v>
      </c>
      <c r="S525" s="47">
        <v>0</v>
      </c>
      <c r="T525" s="47">
        <v>0</v>
      </c>
      <c r="U525" s="47">
        <v>0</v>
      </c>
      <c r="V525" s="47">
        <v>0</v>
      </c>
      <c r="W525" s="47">
        <v>0</v>
      </c>
      <c r="X525" s="47">
        <v>0</v>
      </c>
      <c r="Y525" s="47">
        <v>0</v>
      </c>
      <c r="Z525" s="47">
        <v>0</v>
      </c>
      <c r="AA525" s="47">
        <v>0</v>
      </c>
      <c r="AB525" s="47">
        <v>0</v>
      </c>
      <c r="AC525" s="47">
        <v>33103.449999999997</v>
      </c>
      <c r="AD525" s="47">
        <v>0</v>
      </c>
      <c r="AE525" s="47">
        <v>0</v>
      </c>
      <c r="AF525" s="50" t="s">
        <v>278</v>
      </c>
      <c r="AG525" s="50">
        <v>2021</v>
      </c>
      <c r="AH525" s="51">
        <v>2021</v>
      </c>
      <c r="AT525" s="30" t="e">
        <f>VLOOKUP(C525,AW:AX,2,FALSE)</f>
        <v>#N/A</v>
      </c>
    </row>
    <row r="526" spans="1:46" ht="61.5" x14ac:dyDescent="0.85">
      <c r="A526" s="30">
        <v>1</v>
      </c>
      <c r="B526" s="108">
        <f>SUBTOTAL(103,$A$387:A526)</f>
        <v>138</v>
      </c>
      <c r="C526" s="34" t="s">
        <v>431</v>
      </c>
      <c r="D526" s="47">
        <f t="shared" si="105"/>
        <v>2225000</v>
      </c>
      <c r="E526" s="47">
        <v>0</v>
      </c>
      <c r="F526" s="47">
        <v>0</v>
      </c>
      <c r="G526" s="47">
        <v>0</v>
      </c>
      <c r="H526" s="47">
        <v>0</v>
      </c>
      <c r="I526" s="47">
        <v>0</v>
      </c>
      <c r="J526" s="47">
        <v>0</v>
      </c>
      <c r="K526" s="49">
        <v>0</v>
      </c>
      <c r="L526" s="47">
        <v>0</v>
      </c>
      <c r="M526" s="47">
        <v>469</v>
      </c>
      <c r="N526" s="47">
        <v>2192118.23</v>
      </c>
      <c r="O526" s="47">
        <v>0</v>
      </c>
      <c r="P526" s="47">
        <v>0</v>
      </c>
      <c r="Q526" s="47">
        <v>0</v>
      </c>
      <c r="R526" s="47">
        <v>0</v>
      </c>
      <c r="S526" s="47">
        <v>0</v>
      </c>
      <c r="T526" s="47">
        <v>0</v>
      </c>
      <c r="U526" s="47">
        <v>0</v>
      </c>
      <c r="V526" s="47">
        <v>0</v>
      </c>
      <c r="W526" s="47">
        <v>0</v>
      </c>
      <c r="X526" s="47">
        <v>0</v>
      </c>
      <c r="Y526" s="47">
        <v>0</v>
      </c>
      <c r="Z526" s="47">
        <v>0</v>
      </c>
      <c r="AA526" s="47">
        <v>0</v>
      </c>
      <c r="AB526" s="47">
        <v>0</v>
      </c>
      <c r="AC526" s="47">
        <v>32881.769999999997</v>
      </c>
      <c r="AD526" s="47">
        <v>0</v>
      </c>
      <c r="AE526" s="47">
        <v>0</v>
      </c>
      <c r="AF526" s="50" t="s">
        <v>278</v>
      </c>
      <c r="AG526" s="50">
        <v>2021</v>
      </c>
      <c r="AH526" s="51">
        <v>2021</v>
      </c>
      <c r="AT526" s="30" t="e">
        <f>VLOOKUP(C526,AW:AX,2,FALSE)</f>
        <v>#N/A</v>
      </c>
    </row>
    <row r="527" spans="1:46" ht="61.5" x14ac:dyDescent="0.85">
      <c r="A527" s="30">
        <v>1</v>
      </c>
      <c r="B527" s="108">
        <f>SUBTOTAL(103,$A$387:A527)</f>
        <v>139</v>
      </c>
      <c r="C527" s="34" t="s">
        <v>432</v>
      </c>
      <c r="D527" s="47">
        <f t="shared" si="105"/>
        <v>6390450</v>
      </c>
      <c r="E527" s="47">
        <v>0</v>
      </c>
      <c r="F527" s="47">
        <v>0</v>
      </c>
      <c r="G527" s="47">
        <v>0</v>
      </c>
      <c r="H527" s="47">
        <v>0</v>
      </c>
      <c r="I527" s="47">
        <v>0</v>
      </c>
      <c r="J527" s="47">
        <v>0</v>
      </c>
      <c r="K527" s="49">
        <v>0</v>
      </c>
      <c r="L527" s="47">
        <v>0</v>
      </c>
      <c r="M527" s="47">
        <v>1314</v>
      </c>
      <c r="N527" s="47">
        <v>6296009.8499999996</v>
      </c>
      <c r="O527" s="47">
        <v>0</v>
      </c>
      <c r="P527" s="47">
        <v>0</v>
      </c>
      <c r="Q527" s="47">
        <v>0</v>
      </c>
      <c r="R527" s="47">
        <v>0</v>
      </c>
      <c r="S527" s="47">
        <v>0</v>
      </c>
      <c r="T527" s="47">
        <v>0</v>
      </c>
      <c r="U527" s="47">
        <v>0</v>
      </c>
      <c r="V527" s="47">
        <v>0</v>
      </c>
      <c r="W527" s="47">
        <v>0</v>
      </c>
      <c r="X527" s="47">
        <v>0</v>
      </c>
      <c r="Y527" s="47">
        <v>0</v>
      </c>
      <c r="Z527" s="47">
        <v>0</v>
      </c>
      <c r="AA527" s="47">
        <v>0</v>
      </c>
      <c r="AB527" s="47">
        <v>0</v>
      </c>
      <c r="AC527" s="47">
        <v>94440.15</v>
      </c>
      <c r="AD527" s="47">
        <v>0</v>
      </c>
      <c r="AE527" s="47">
        <v>0</v>
      </c>
      <c r="AF527" s="50" t="s">
        <v>278</v>
      </c>
      <c r="AG527" s="50">
        <v>2021</v>
      </c>
      <c r="AH527" s="51">
        <v>2021</v>
      </c>
      <c r="AT527" s="30" t="e">
        <f>VLOOKUP(C527,AW:AX,2,FALSE)</f>
        <v>#N/A</v>
      </c>
    </row>
    <row r="528" spans="1:46" ht="61.5" x14ac:dyDescent="0.85">
      <c r="A528" s="30">
        <v>1</v>
      </c>
      <c r="B528" s="108">
        <f>SUBTOTAL(103,$A$387:A528)</f>
        <v>140</v>
      </c>
      <c r="C528" s="34" t="s">
        <v>433</v>
      </c>
      <c r="D528" s="47">
        <f t="shared" si="105"/>
        <v>5490000</v>
      </c>
      <c r="E528" s="47">
        <v>0</v>
      </c>
      <c r="F528" s="47">
        <v>0</v>
      </c>
      <c r="G528" s="47">
        <v>0</v>
      </c>
      <c r="H528" s="47">
        <v>0</v>
      </c>
      <c r="I528" s="47">
        <v>0</v>
      </c>
      <c r="J528" s="47">
        <v>0</v>
      </c>
      <c r="K528" s="49">
        <v>0</v>
      </c>
      <c r="L528" s="47">
        <v>0</v>
      </c>
      <c r="M528" s="47">
        <v>1134</v>
      </c>
      <c r="N528" s="47">
        <v>5408866.9900000002</v>
      </c>
      <c r="O528" s="47">
        <v>0</v>
      </c>
      <c r="P528" s="47">
        <v>0</v>
      </c>
      <c r="Q528" s="47">
        <v>0</v>
      </c>
      <c r="R528" s="47">
        <v>0</v>
      </c>
      <c r="S528" s="47">
        <v>0</v>
      </c>
      <c r="T528" s="47">
        <v>0</v>
      </c>
      <c r="U528" s="47">
        <v>0</v>
      </c>
      <c r="V528" s="47">
        <v>0</v>
      </c>
      <c r="W528" s="47">
        <v>0</v>
      </c>
      <c r="X528" s="47">
        <v>0</v>
      </c>
      <c r="Y528" s="47">
        <v>0</v>
      </c>
      <c r="Z528" s="47">
        <v>0</v>
      </c>
      <c r="AA528" s="47">
        <v>0</v>
      </c>
      <c r="AB528" s="47">
        <v>0</v>
      </c>
      <c r="AC528" s="47">
        <v>81133.009999999995</v>
      </c>
      <c r="AD528" s="47">
        <v>0</v>
      </c>
      <c r="AE528" s="47">
        <v>0</v>
      </c>
      <c r="AF528" s="50" t="s">
        <v>278</v>
      </c>
      <c r="AG528" s="50">
        <v>2021</v>
      </c>
      <c r="AH528" s="51">
        <v>2021</v>
      </c>
      <c r="AT528" s="30" t="e">
        <f>VLOOKUP(C528,AW:AX,2,FALSE)</f>
        <v>#N/A</v>
      </c>
    </row>
    <row r="529" spans="1:46" ht="61.5" x14ac:dyDescent="0.85">
      <c r="A529" s="30">
        <v>1</v>
      </c>
      <c r="B529" s="108">
        <f>SUBTOTAL(103,$A$387:A529)</f>
        <v>141</v>
      </c>
      <c r="C529" s="34" t="s">
        <v>434</v>
      </c>
      <c r="D529" s="47">
        <f t="shared" si="105"/>
        <v>2745000</v>
      </c>
      <c r="E529" s="47">
        <v>0</v>
      </c>
      <c r="F529" s="47">
        <v>0</v>
      </c>
      <c r="G529" s="47">
        <v>0</v>
      </c>
      <c r="H529" s="47">
        <v>0</v>
      </c>
      <c r="I529" s="47">
        <v>0</v>
      </c>
      <c r="J529" s="47">
        <v>0</v>
      </c>
      <c r="K529" s="49">
        <v>0</v>
      </c>
      <c r="L529" s="47">
        <v>0</v>
      </c>
      <c r="M529" s="47">
        <v>579</v>
      </c>
      <c r="N529" s="47">
        <v>2704433.5</v>
      </c>
      <c r="O529" s="47">
        <v>0</v>
      </c>
      <c r="P529" s="47">
        <v>0</v>
      </c>
      <c r="Q529" s="47">
        <v>0</v>
      </c>
      <c r="R529" s="47">
        <v>0</v>
      </c>
      <c r="S529" s="47">
        <v>0</v>
      </c>
      <c r="T529" s="47">
        <v>0</v>
      </c>
      <c r="U529" s="47">
        <v>0</v>
      </c>
      <c r="V529" s="47">
        <v>0</v>
      </c>
      <c r="W529" s="47">
        <v>0</v>
      </c>
      <c r="X529" s="47">
        <v>0</v>
      </c>
      <c r="Y529" s="47">
        <v>0</v>
      </c>
      <c r="Z529" s="47">
        <v>0</v>
      </c>
      <c r="AA529" s="47">
        <v>0</v>
      </c>
      <c r="AB529" s="47">
        <v>0</v>
      </c>
      <c r="AC529" s="47">
        <v>40566.5</v>
      </c>
      <c r="AD529" s="47">
        <v>0</v>
      </c>
      <c r="AE529" s="47">
        <v>0</v>
      </c>
      <c r="AF529" s="50" t="s">
        <v>278</v>
      </c>
      <c r="AG529" s="50">
        <v>2021</v>
      </c>
      <c r="AH529" s="51">
        <v>2021</v>
      </c>
      <c r="AT529" s="30" t="e">
        <f>VLOOKUP(C529,AW:AX,2,FALSE)</f>
        <v>#N/A</v>
      </c>
    </row>
    <row r="530" spans="1:46" ht="61.5" x14ac:dyDescent="0.85">
      <c r="A530" s="30">
        <v>1</v>
      </c>
      <c r="B530" s="108">
        <f>SUBTOTAL(103,$A$387:A530)</f>
        <v>142</v>
      </c>
      <c r="C530" s="34" t="s">
        <v>435</v>
      </c>
      <c r="D530" s="47">
        <f t="shared" si="105"/>
        <v>2700000</v>
      </c>
      <c r="E530" s="47">
        <v>0</v>
      </c>
      <c r="F530" s="47">
        <v>0</v>
      </c>
      <c r="G530" s="47">
        <v>0</v>
      </c>
      <c r="H530" s="47">
        <v>0</v>
      </c>
      <c r="I530" s="47">
        <v>0</v>
      </c>
      <c r="J530" s="47">
        <v>0</v>
      </c>
      <c r="K530" s="49">
        <v>0</v>
      </c>
      <c r="L530" s="47">
        <v>0</v>
      </c>
      <c r="M530" s="47">
        <v>570</v>
      </c>
      <c r="N530" s="47">
        <v>2660098.52</v>
      </c>
      <c r="O530" s="47">
        <v>0</v>
      </c>
      <c r="P530" s="47">
        <v>0</v>
      </c>
      <c r="Q530" s="47">
        <v>0</v>
      </c>
      <c r="R530" s="47">
        <v>0</v>
      </c>
      <c r="S530" s="47">
        <v>0</v>
      </c>
      <c r="T530" s="47">
        <v>0</v>
      </c>
      <c r="U530" s="47">
        <v>0</v>
      </c>
      <c r="V530" s="47">
        <v>0</v>
      </c>
      <c r="W530" s="47">
        <v>0</v>
      </c>
      <c r="X530" s="47">
        <v>0</v>
      </c>
      <c r="Y530" s="47">
        <v>0</v>
      </c>
      <c r="Z530" s="47">
        <v>0</v>
      </c>
      <c r="AA530" s="47">
        <v>0</v>
      </c>
      <c r="AB530" s="47">
        <v>0</v>
      </c>
      <c r="AC530" s="47">
        <v>39901.480000000003</v>
      </c>
      <c r="AD530" s="47">
        <v>0</v>
      </c>
      <c r="AE530" s="47">
        <v>0</v>
      </c>
      <c r="AF530" s="50" t="s">
        <v>278</v>
      </c>
      <c r="AG530" s="50">
        <v>2021</v>
      </c>
      <c r="AH530" s="51">
        <v>2021</v>
      </c>
      <c r="AT530" s="30" t="e">
        <f>VLOOKUP(C530,AW:AX,2,FALSE)</f>
        <v>#N/A</v>
      </c>
    </row>
    <row r="531" spans="1:46" ht="61.5" x14ac:dyDescent="0.85">
      <c r="A531" s="30">
        <v>1</v>
      </c>
      <c r="B531" s="108">
        <f>SUBTOTAL(103,$A$387:A531)</f>
        <v>143</v>
      </c>
      <c r="C531" s="34" t="s">
        <v>436</v>
      </c>
      <c r="D531" s="47">
        <f t="shared" si="105"/>
        <v>1480000</v>
      </c>
      <c r="E531" s="47">
        <v>0</v>
      </c>
      <c r="F531" s="47">
        <v>0</v>
      </c>
      <c r="G531" s="47">
        <v>0</v>
      </c>
      <c r="H531" s="47">
        <v>0</v>
      </c>
      <c r="I531" s="47">
        <v>0</v>
      </c>
      <c r="J531" s="47">
        <v>0</v>
      </c>
      <c r="K531" s="49">
        <v>0</v>
      </c>
      <c r="L531" s="47">
        <v>0</v>
      </c>
      <c r="M531" s="47">
        <v>322</v>
      </c>
      <c r="N531" s="47">
        <v>1458128.08</v>
      </c>
      <c r="O531" s="47">
        <v>0</v>
      </c>
      <c r="P531" s="47">
        <v>0</v>
      </c>
      <c r="Q531" s="47">
        <v>0</v>
      </c>
      <c r="R531" s="47">
        <v>0</v>
      </c>
      <c r="S531" s="47">
        <v>0</v>
      </c>
      <c r="T531" s="47">
        <v>0</v>
      </c>
      <c r="U531" s="47">
        <v>0</v>
      </c>
      <c r="V531" s="47">
        <v>0</v>
      </c>
      <c r="W531" s="47">
        <v>0</v>
      </c>
      <c r="X531" s="47">
        <v>0</v>
      </c>
      <c r="Y531" s="47">
        <v>0</v>
      </c>
      <c r="Z531" s="47">
        <v>0</v>
      </c>
      <c r="AA531" s="47">
        <v>0</v>
      </c>
      <c r="AB531" s="47">
        <v>0</v>
      </c>
      <c r="AC531" s="47">
        <v>21871.919999999998</v>
      </c>
      <c r="AD531" s="47">
        <v>0</v>
      </c>
      <c r="AE531" s="47">
        <v>0</v>
      </c>
      <c r="AF531" s="50" t="s">
        <v>278</v>
      </c>
      <c r="AG531" s="50">
        <v>2021</v>
      </c>
      <c r="AH531" s="51">
        <v>2021</v>
      </c>
      <c r="AT531" s="30" t="e">
        <f>VLOOKUP(C531,AW:AX,2,FALSE)</f>
        <v>#N/A</v>
      </c>
    </row>
    <row r="532" spans="1:46" ht="61.5" x14ac:dyDescent="0.85">
      <c r="A532" s="30">
        <v>1</v>
      </c>
      <c r="B532" s="108">
        <f>SUBTOTAL(103,$A$387:A532)</f>
        <v>144</v>
      </c>
      <c r="C532" s="34" t="s">
        <v>437</v>
      </c>
      <c r="D532" s="47">
        <f t="shared" si="105"/>
        <v>7970000</v>
      </c>
      <c r="E532" s="47">
        <v>0</v>
      </c>
      <c r="F532" s="47">
        <v>0</v>
      </c>
      <c r="G532" s="47">
        <v>0</v>
      </c>
      <c r="H532" s="47">
        <v>0</v>
      </c>
      <c r="I532" s="47">
        <v>0</v>
      </c>
      <c r="J532" s="47">
        <v>0</v>
      </c>
      <c r="K532" s="49">
        <v>0</v>
      </c>
      <c r="L532" s="47">
        <v>0</v>
      </c>
      <c r="M532" s="47">
        <v>1630</v>
      </c>
      <c r="N532" s="47">
        <v>7852216.75</v>
      </c>
      <c r="O532" s="47">
        <v>0</v>
      </c>
      <c r="P532" s="47">
        <v>0</v>
      </c>
      <c r="Q532" s="47">
        <v>0</v>
      </c>
      <c r="R532" s="47">
        <v>0</v>
      </c>
      <c r="S532" s="47">
        <v>0</v>
      </c>
      <c r="T532" s="47">
        <v>0</v>
      </c>
      <c r="U532" s="47">
        <v>0</v>
      </c>
      <c r="V532" s="47">
        <v>0</v>
      </c>
      <c r="W532" s="47">
        <v>0</v>
      </c>
      <c r="X532" s="47">
        <v>0</v>
      </c>
      <c r="Y532" s="47">
        <v>0</v>
      </c>
      <c r="Z532" s="47">
        <v>0</v>
      </c>
      <c r="AA532" s="47">
        <v>0</v>
      </c>
      <c r="AB532" s="47">
        <v>0</v>
      </c>
      <c r="AC532" s="47">
        <v>117783.25</v>
      </c>
      <c r="AD532" s="47">
        <v>0</v>
      </c>
      <c r="AE532" s="47">
        <v>0</v>
      </c>
      <c r="AF532" s="50" t="s">
        <v>278</v>
      </c>
      <c r="AG532" s="50">
        <v>2021</v>
      </c>
      <c r="AH532" s="51">
        <v>2021</v>
      </c>
      <c r="AT532" s="30" t="e">
        <f>VLOOKUP(C532,AW:AX,2,FALSE)</f>
        <v>#N/A</v>
      </c>
    </row>
    <row r="533" spans="1:46" ht="61.5" x14ac:dyDescent="0.85">
      <c r="A533" s="30">
        <v>1</v>
      </c>
      <c r="B533" s="108">
        <f>SUBTOTAL(103,$A$387:A533)</f>
        <v>145</v>
      </c>
      <c r="C533" s="34" t="s">
        <v>438</v>
      </c>
      <c r="D533" s="47">
        <f t="shared" si="105"/>
        <v>2380000</v>
      </c>
      <c r="E533" s="47">
        <v>0</v>
      </c>
      <c r="F533" s="47">
        <v>0</v>
      </c>
      <c r="G533" s="47">
        <v>0</v>
      </c>
      <c r="H533" s="47">
        <v>0</v>
      </c>
      <c r="I533" s="47">
        <v>0</v>
      </c>
      <c r="J533" s="47">
        <v>0</v>
      </c>
      <c r="K533" s="49">
        <v>0</v>
      </c>
      <c r="L533" s="47">
        <v>0</v>
      </c>
      <c r="M533" s="47">
        <v>500</v>
      </c>
      <c r="N533" s="47">
        <v>2344827.59</v>
      </c>
      <c r="O533" s="47">
        <v>0</v>
      </c>
      <c r="P533" s="47">
        <v>0</v>
      </c>
      <c r="Q533" s="47">
        <v>0</v>
      </c>
      <c r="R533" s="47">
        <v>0</v>
      </c>
      <c r="S533" s="47">
        <v>0</v>
      </c>
      <c r="T533" s="47">
        <v>0</v>
      </c>
      <c r="U533" s="47">
        <v>0</v>
      </c>
      <c r="V533" s="47">
        <v>0</v>
      </c>
      <c r="W533" s="47">
        <v>0</v>
      </c>
      <c r="X533" s="47">
        <v>0</v>
      </c>
      <c r="Y533" s="47">
        <v>0</v>
      </c>
      <c r="Z533" s="47">
        <v>0</v>
      </c>
      <c r="AA533" s="47">
        <v>0</v>
      </c>
      <c r="AB533" s="47">
        <v>0</v>
      </c>
      <c r="AC533" s="47">
        <v>35172.410000000003</v>
      </c>
      <c r="AD533" s="47">
        <v>0</v>
      </c>
      <c r="AE533" s="47">
        <v>0</v>
      </c>
      <c r="AF533" s="50" t="s">
        <v>278</v>
      </c>
      <c r="AG533" s="50">
        <v>2021</v>
      </c>
      <c r="AH533" s="51">
        <v>2021</v>
      </c>
      <c r="AT533" s="30" t="e">
        <f>VLOOKUP(C533,AW:AX,2,FALSE)</f>
        <v>#N/A</v>
      </c>
    </row>
    <row r="534" spans="1:46" ht="61.5" x14ac:dyDescent="0.85">
      <c r="A534" s="30">
        <v>1</v>
      </c>
      <c r="B534" s="108">
        <f>SUBTOTAL(103,$A$387:A534)</f>
        <v>146</v>
      </c>
      <c r="C534" s="34" t="s">
        <v>439</v>
      </c>
      <c r="D534" s="47">
        <f t="shared" si="105"/>
        <v>2011474</v>
      </c>
      <c r="E534" s="47">
        <v>0</v>
      </c>
      <c r="F534" s="47">
        <v>0</v>
      </c>
      <c r="G534" s="47">
        <v>0</v>
      </c>
      <c r="H534" s="47">
        <v>0</v>
      </c>
      <c r="I534" s="47">
        <v>0</v>
      </c>
      <c r="J534" s="47">
        <v>0</v>
      </c>
      <c r="K534" s="49">
        <v>0</v>
      </c>
      <c r="L534" s="47">
        <v>0</v>
      </c>
      <c r="M534" s="47">
        <v>420</v>
      </c>
      <c r="N534" s="47">
        <v>1981747.78</v>
      </c>
      <c r="O534" s="47">
        <v>0</v>
      </c>
      <c r="P534" s="47">
        <v>0</v>
      </c>
      <c r="Q534" s="47">
        <v>0</v>
      </c>
      <c r="R534" s="47">
        <v>0</v>
      </c>
      <c r="S534" s="47">
        <v>0</v>
      </c>
      <c r="T534" s="47">
        <v>0</v>
      </c>
      <c r="U534" s="47">
        <v>0</v>
      </c>
      <c r="V534" s="47">
        <v>0</v>
      </c>
      <c r="W534" s="47">
        <v>0</v>
      </c>
      <c r="X534" s="47">
        <v>0</v>
      </c>
      <c r="Y534" s="47">
        <v>0</v>
      </c>
      <c r="Z534" s="47">
        <v>0</v>
      </c>
      <c r="AA534" s="47">
        <v>0</v>
      </c>
      <c r="AB534" s="47">
        <v>0</v>
      </c>
      <c r="AC534" s="47">
        <v>29726.22</v>
      </c>
      <c r="AD534" s="47">
        <v>0</v>
      </c>
      <c r="AE534" s="47">
        <v>0</v>
      </c>
      <c r="AF534" s="50" t="s">
        <v>278</v>
      </c>
      <c r="AG534" s="50">
        <v>2021</v>
      </c>
      <c r="AH534" s="51">
        <v>2021</v>
      </c>
      <c r="AT534" s="30" t="e">
        <f>VLOOKUP(C534,AW:AX,2,FALSE)</f>
        <v>#N/A</v>
      </c>
    </row>
    <row r="535" spans="1:46" ht="61.5" x14ac:dyDescent="0.85">
      <c r="A535" s="30">
        <v>1</v>
      </c>
      <c r="B535" s="108">
        <f>SUBTOTAL(103,$A$387:A535)</f>
        <v>147</v>
      </c>
      <c r="C535" s="34" t="s">
        <v>209</v>
      </c>
      <c r="D535" s="47">
        <f t="shared" si="105"/>
        <v>3547950</v>
      </c>
      <c r="E535" s="47">
        <v>0</v>
      </c>
      <c r="F535" s="47">
        <v>0</v>
      </c>
      <c r="G535" s="47">
        <v>0</v>
      </c>
      <c r="H535" s="47">
        <v>0</v>
      </c>
      <c r="I535" s="47">
        <v>0</v>
      </c>
      <c r="J535" s="47">
        <v>0</v>
      </c>
      <c r="K535" s="49">
        <v>0</v>
      </c>
      <c r="L535" s="47">
        <v>0</v>
      </c>
      <c r="M535" s="47">
        <v>700</v>
      </c>
      <c r="N535" s="47">
        <v>3495517.24</v>
      </c>
      <c r="O535" s="47">
        <v>0</v>
      </c>
      <c r="P535" s="47">
        <v>0</v>
      </c>
      <c r="Q535" s="47">
        <v>0</v>
      </c>
      <c r="R535" s="47">
        <v>0</v>
      </c>
      <c r="S535" s="47">
        <v>0</v>
      </c>
      <c r="T535" s="47">
        <v>0</v>
      </c>
      <c r="U535" s="47">
        <v>0</v>
      </c>
      <c r="V535" s="47">
        <v>0</v>
      </c>
      <c r="W535" s="47">
        <v>0</v>
      </c>
      <c r="X535" s="47">
        <v>0</v>
      </c>
      <c r="Y535" s="47">
        <v>0</v>
      </c>
      <c r="Z535" s="47">
        <v>0</v>
      </c>
      <c r="AA535" s="47">
        <v>0</v>
      </c>
      <c r="AB535" s="47">
        <v>0</v>
      </c>
      <c r="AC535" s="47">
        <v>52432.76</v>
      </c>
      <c r="AD535" s="47">
        <v>0</v>
      </c>
      <c r="AE535" s="47">
        <v>0</v>
      </c>
      <c r="AF535" s="50" t="s">
        <v>278</v>
      </c>
      <c r="AG535" s="50">
        <v>2021</v>
      </c>
      <c r="AH535" s="51">
        <v>2021</v>
      </c>
      <c r="AT535" s="30" t="e">
        <f>VLOOKUP(C535,AW:AX,2,FALSE)</f>
        <v>#N/A</v>
      </c>
    </row>
    <row r="536" spans="1:46" ht="61.5" x14ac:dyDescent="0.85">
      <c r="A536" s="30">
        <v>1</v>
      </c>
      <c r="B536" s="108">
        <f>SUBTOTAL(103,$A$387:A536)</f>
        <v>148</v>
      </c>
      <c r="C536" s="34" t="s">
        <v>211</v>
      </c>
      <c r="D536" s="47">
        <f t="shared" si="105"/>
        <v>3530000</v>
      </c>
      <c r="E536" s="47">
        <v>0</v>
      </c>
      <c r="F536" s="47">
        <v>0</v>
      </c>
      <c r="G536" s="47">
        <v>0</v>
      </c>
      <c r="H536" s="47">
        <v>0</v>
      </c>
      <c r="I536" s="47">
        <v>0</v>
      </c>
      <c r="J536" s="47">
        <v>0</v>
      </c>
      <c r="K536" s="49">
        <v>0</v>
      </c>
      <c r="L536" s="47">
        <v>0</v>
      </c>
      <c r="M536" s="47">
        <v>695</v>
      </c>
      <c r="N536" s="47">
        <v>3477832.51</v>
      </c>
      <c r="O536" s="47">
        <v>0</v>
      </c>
      <c r="P536" s="47">
        <v>0</v>
      </c>
      <c r="Q536" s="47">
        <v>0</v>
      </c>
      <c r="R536" s="47">
        <v>0</v>
      </c>
      <c r="S536" s="47">
        <v>0</v>
      </c>
      <c r="T536" s="47">
        <v>0</v>
      </c>
      <c r="U536" s="47">
        <v>0</v>
      </c>
      <c r="V536" s="47">
        <v>0</v>
      </c>
      <c r="W536" s="47">
        <v>0</v>
      </c>
      <c r="X536" s="47">
        <v>0</v>
      </c>
      <c r="Y536" s="47">
        <v>0</v>
      </c>
      <c r="Z536" s="47">
        <v>0</v>
      </c>
      <c r="AA536" s="47">
        <v>0</v>
      </c>
      <c r="AB536" s="47">
        <v>0</v>
      </c>
      <c r="AC536" s="47">
        <v>52167.49</v>
      </c>
      <c r="AD536" s="47">
        <v>0</v>
      </c>
      <c r="AE536" s="47">
        <v>0</v>
      </c>
      <c r="AF536" s="50" t="s">
        <v>278</v>
      </c>
      <c r="AG536" s="50">
        <v>2021</v>
      </c>
      <c r="AH536" s="51">
        <v>2021</v>
      </c>
      <c r="AT536" s="30" t="e">
        <f>VLOOKUP(C536,AW:AX,2,FALSE)</f>
        <v>#N/A</v>
      </c>
    </row>
    <row r="537" spans="1:46" ht="61.5" x14ac:dyDescent="0.85">
      <c r="A537" s="30">
        <v>1</v>
      </c>
      <c r="B537" s="108">
        <f>SUBTOTAL(103,$A$387:A537)</f>
        <v>149</v>
      </c>
      <c r="C537" s="34" t="s">
        <v>210</v>
      </c>
      <c r="D537" s="47">
        <f t="shared" si="105"/>
        <v>3369757</v>
      </c>
      <c r="E537" s="47">
        <v>0</v>
      </c>
      <c r="F537" s="47">
        <v>0</v>
      </c>
      <c r="G537" s="47">
        <v>0</v>
      </c>
      <c r="H537" s="47">
        <v>0</v>
      </c>
      <c r="I537" s="47">
        <v>0</v>
      </c>
      <c r="J537" s="47">
        <v>0</v>
      </c>
      <c r="K537" s="49">
        <v>0</v>
      </c>
      <c r="L537" s="47">
        <v>0</v>
      </c>
      <c r="M537" s="47">
        <v>666</v>
      </c>
      <c r="N537" s="47">
        <v>3319957.64</v>
      </c>
      <c r="O537" s="47">
        <v>0</v>
      </c>
      <c r="P537" s="47">
        <v>0</v>
      </c>
      <c r="Q537" s="47">
        <v>0</v>
      </c>
      <c r="R537" s="47">
        <v>0</v>
      </c>
      <c r="S537" s="47">
        <v>0</v>
      </c>
      <c r="T537" s="47">
        <v>0</v>
      </c>
      <c r="U537" s="47">
        <v>0</v>
      </c>
      <c r="V537" s="47">
        <v>0</v>
      </c>
      <c r="W537" s="47">
        <v>0</v>
      </c>
      <c r="X537" s="47">
        <v>0</v>
      </c>
      <c r="Y537" s="47">
        <v>0</v>
      </c>
      <c r="Z537" s="47">
        <v>0</v>
      </c>
      <c r="AA537" s="47">
        <v>0</v>
      </c>
      <c r="AB537" s="47">
        <v>0</v>
      </c>
      <c r="AC537" s="47">
        <v>49799.360000000001</v>
      </c>
      <c r="AD537" s="47">
        <v>0</v>
      </c>
      <c r="AE537" s="47">
        <v>0</v>
      </c>
      <c r="AF537" s="50" t="s">
        <v>278</v>
      </c>
      <c r="AG537" s="50">
        <v>2021</v>
      </c>
      <c r="AH537" s="51">
        <v>2021</v>
      </c>
      <c r="AT537" s="30" t="e">
        <f>VLOOKUP(C537,AW:AX,2,FALSE)</f>
        <v>#N/A</v>
      </c>
    </row>
    <row r="538" spans="1:46" ht="61.5" x14ac:dyDescent="0.85">
      <c r="A538" s="30">
        <v>1</v>
      </c>
      <c r="B538" s="108">
        <f>SUBTOTAL(103,$A$387:A538)</f>
        <v>150</v>
      </c>
      <c r="C538" s="34" t="s">
        <v>440</v>
      </c>
      <c r="D538" s="47">
        <f t="shared" si="105"/>
        <v>3975000</v>
      </c>
      <c r="E538" s="47">
        <v>0</v>
      </c>
      <c r="F538" s="47">
        <v>0</v>
      </c>
      <c r="G538" s="47">
        <v>0</v>
      </c>
      <c r="H538" s="47">
        <v>0</v>
      </c>
      <c r="I538" s="47">
        <v>0</v>
      </c>
      <c r="J538" s="47">
        <v>0</v>
      </c>
      <c r="K538" s="49">
        <v>0</v>
      </c>
      <c r="L538" s="47">
        <v>0</v>
      </c>
      <c r="M538" s="47">
        <v>825</v>
      </c>
      <c r="N538" s="47">
        <v>3916256.16</v>
      </c>
      <c r="O538" s="47">
        <v>0</v>
      </c>
      <c r="P538" s="47">
        <v>0</v>
      </c>
      <c r="Q538" s="47">
        <v>0</v>
      </c>
      <c r="R538" s="47">
        <v>0</v>
      </c>
      <c r="S538" s="47">
        <v>0</v>
      </c>
      <c r="T538" s="47">
        <v>0</v>
      </c>
      <c r="U538" s="47">
        <v>0</v>
      </c>
      <c r="V538" s="47">
        <v>0</v>
      </c>
      <c r="W538" s="47">
        <v>0</v>
      </c>
      <c r="X538" s="47">
        <v>0</v>
      </c>
      <c r="Y538" s="47">
        <v>0</v>
      </c>
      <c r="Z538" s="47">
        <v>0</v>
      </c>
      <c r="AA538" s="47">
        <v>0</v>
      </c>
      <c r="AB538" s="47">
        <v>0</v>
      </c>
      <c r="AC538" s="47">
        <v>58743.839999999997</v>
      </c>
      <c r="AD538" s="47">
        <v>0</v>
      </c>
      <c r="AE538" s="47">
        <v>0</v>
      </c>
      <c r="AF538" s="50" t="s">
        <v>278</v>
      </c>
      <c r="AG538" s="50">
        <v>2021</v>
      </c>
      <c r="AH538" s="51">
        <v>2021</v>
      </c>
      <c r="AT538" s="30" t="e">
        <f>VLOOKUP(C538,AW:AX,2,FALSE)</f>
        <v>#N/A</v>
      </c>
    </row>
    <row r="539" spans="1:46" ht="61.5" x14ac:dyDescent="0.85">
      <c r="A539" s="30">
        <v>1</v>
      </c>
      <c r="B539" s="108">
        <f>SUBTOTAL(103,$A$387:A539)</f>
        <v>151</v>
      </c>
      <c r="C539" s="34" t="s">
        <v>441</v>
      </c>
      <c r="D539" s="47">
        <f t="shared" si="105"/>
        <v>1880000</v>
      </c>
      <c r="E539" s="47">
        <v>0</v>
      </c>
      <c r="F539" s="47">
        <v>0</v>
      </c>
      <c r="G539" s="47">
        <v>0</v>
      </c>
      <c r="H539" s="47">
        <v>0</v>
      </c>
      <c r="I539" s="47">
        <v>0</v>
      </c>
      <c r="J539" s="47">
        <v>0</v>
      </c>
      <c r="K539" s="49">
        <v>0</v>
      </c>
      <c r="L539" s="47">
        <v>0</v>
      </c>
      <c r="M539" s="47">
        <v>365</v>
      </c>
      <c r="N539" s="47">
        <v>1852216.75</v>
      </c>
      <c r="O539" s="47">
        <v>0</v>
      </c>
      <c r="P539" s="47">
        <v>0</v>
      </c>
      <c r="Q539" s="47">
        <v>0</v>
      </c>
      <c r="R539" s="47">
        <v>0</v>
      </c>
      <c r="S539" s="47">
        <v>0</v>
      </c>
      <c r="T539" s="47">
        <v>0</v>
      </c>
      <c r="U539" s="47">
        <v>0</v>
      </c>
      <c r="V539" s="47">
        <v>0</v>
      </c>
      <c r="W539" s="47">
        <v>0</v>
      </c>
      <c r="X539" s="47">
        <v>0</v>
      </c>
      <c r="Y539" s="47">
        <v>0</v>
      </c>
      <c r="Z539" s="47">
        <v>0</v>
      </c>
      <c r="AA539" s="47">
        <v>0</v>
      </c>
      <c r="AB539" s="47">
        <v>0</v>
      </c>
      <c r="AC539" s="47">
        <v>27783.25</v>
      </c>
      <c r="AD539" s="47">
        <v>0</v>
      </c>
      <c r="AE539" s="47">
        <v>0</v>
      </c>
      <c r="AF539" s="50" t="s">
        <v>278</v>
      </c>
      <c r="AG539" s="50">
        <v>2021</v>
      </c>
      <c r="AH539" s="51">
        <v>2021</v>
      </c>
      <c r="AT539" s="30" t="e">
        <f>VLOOKUP(C539,AW:AX,2,FALSE)</f>
        <v>#N/A</v>
      </c>
    </row>
    <row r="540" spans="1:46" ht="61.5" x14ac:dyDescent="0.85">
      <c r="A540" s="30">
        <v>1</v>
      </c>
      <c r="B540" s="108">
        <f>SUBTOTAL(103,$A$387:A540)</f>
        <v>152</v>
      </c>
      <c r="C540" s="34" t="s">
        <v>442</v>
      </c>
      <c r="D540" s="47">
        <f t="shared" si="105"/>
        <v>4770000</v>
      </c>
      <c r="E540" s="47">
        <v>0</v>
      </c>
      <c r="F540" s="47">
        <v>0</v>
      </c>
      <c r="G540" s="47">
        <v>0</v>
      </c>
      <c r="H540" s="47">
        <v>0</v>
      </c>
      <c r="I540" s="47">
        <v>0</v>
      </c>
      <c r="J540" s="47">
        <v>0</v>
      </c>
      <c r="K540" s="49">
        <v>0</v>
      </c>
      <c r="L540" s="47">
        <v>0</v>
      </c>
      <c r="M540" s="47">
        <v>0</v>
      </c>
      <c r="N540" s="47">
        <v>0</v>
      </c>
      <c r="O540" s="47">
        <v>0</v>
      </c>
      <c r="P540" s="47">
        <v>0</v>
      </c>
      <c r="Q540" s="47">
        <v>947</v>
      </c>
      <c r="R540" s="47">
        <v>4699507.3899999997</v>
      </c>
      <c r="S540" s="47">
        <v>0</v>
      </c>
      <c r="T540" s="47">
        <v>0</v>
      </c>
      <c r="U540" s="47">
        <v>0</v>
      </c>
      <c r="V540" s="47">
        <v>0</v>
      </c>
      <c r="W540" s="47">
        <v>0</v>
      </c>
      <c r="X540" s="47">
        <v>0</v>
      </c>
      <c r="Y540" s="47">
        <v>0</v>
      </c>
      <c r="Z540" s="47">
        <v>0</v>
      </c>
      <c r="AA540" s="47">
        <v>0</v>
      </c>
      <c r="AB540" s="47">
        <v>0</v>
      </c>
      <c r="AC540" s="47">
        <v>70492.61</v>
      </c>
      <c r="AD540" s="47">
        <v>0</v>
      </c>
      <c r="AE540" s="47">
        <v>0</v>
      </c>
      <c r="AF540" s="50" t="s">
        <v>278</v>
      </c>
      <c r="AG540" s="50">
        <v>2021</v>
      </c>
      <c r="AH540" s="51">
        <v>2021</v>
      </c>
      <c r="AT540" s="30" t="e">
        <f>VLOOKUP(C540,AW:AX,2,FALSE)</f>
        <v>#N/A</v>
      </c>
    </row>
    <row r="541" spans="1:46" ht="61.5" x14ac:dyDescent="0.85">
      <c r="A541" s="30">
        <v>1</v>
      </c>
      <c r="B541" s="108">
        <f>SUBTOTAL(103,$A$387:A541)</f>
        <v>153</v>
      </c>
      <c r="C541" s="34" t="s">
        <v>443</v>
      </c>
      <c r="D541" s="47">
        <f t="shared" si="105"/>
        <v>2850000</v>
      </c>
      <c r="E541" s="47">
        <v>0</v>
      </c>
      <c r="F541" s="47">
        <v>0</v>
      </c>
      <c r="G541" s="47">
        <v>0</v>
      </c>
      <c r="H541" s="47">
        <v>0</v>
      </c>
      <c r="I541" s="47">
        <v>0</v>
      </c>
      <c r="J541" s="47">
        <v>0</v>
      </c>
      <c r="K541" s="49">
        <v>0</v>
      </c>
      <c r="L541" s="47">
        <v>0</v>
      </c>
      <c r="M541" s="47">
        <v>600</v>
      </c>
      <c r="N541" s="47">
        <v>2807881.77</v>
      </c>
      <c r="O541" s="47">
        <v>0</v>
      </c>
      <c r="P541" s="47">
        <v>0</v>
      </c>
      <c r="Q541" s="47">
        <v>0</v>
      </c>
      <c r="R541" s="47">
        <v>0</v>
      </c>
      <c r="S541" s="47">
        <v>0</v>
      </c>
      <c r="T541" s="47">
        <v>0</v>
      </c>
      <c r="U541" s="47">
        <v>0</v>
      </c>
      <c r="V541" s="47">
        <v>0</v>
      </c>
      <c r="W541" s="47">
        <v>0</v>
      </c>
      <c r="X541" s="47">
        <v>0</v>
      </c>
      <c r="Y541" s="47">
        <v>0</v>
      </c>
      <c r="Z541" s="47">
        <v>0</v>
      </c>
      <c r="AA541" s="47">
        <v>0</v>
      </c>
      <c r="AB541" s="47">
        <v>0</v>
      </c>
      <c r="AC541" s="47">
        <v>42118.23</v>
      </c>
      <c r="AD541" s="47">
        <v>0</v>
      </c>
      <c r="AE541" s="47">
        <v>0</v>
      </c>
      <c r="AF541" s="50" t="s">
        <v>278</v>
      </c>
      <c r="AG541" s="50">
        <v>2021</v>
      </c>
      <c r="AH541" s="51">
        <v>2021</v>
      </c>
      <c r="AT541" s="30" t="e">
        <f>VLOOKUP(C541,AW:AX,2,FALSE)</f>
        <v>#N/A</v>
      </c>
    </row>
    <row r="542" spans="1:46" ht="61.5" x14ac:dyDescent="0.85">
      <c r="A542" s="30">
        <v>1</v>
      </c>
      <c r="B542" s="108">
        <f>SUBTOTAL(103,$A$387:A542)</f>
        <v>154</v>
      </c>
      <c r="C542" s="34" t="s">
        <v>444</v>
      </c>
      <c r="D542" s="47">
        <f t="shared" si="105"/>
        <v>2190000</v>
      </c>
      <c r="E542" s="47">
        <v>0</v>
      </c>
      <c r="F542" s="47">
        <v>0</v>
      </c>
      <c r="G542" s="47">
        <v>0</v>
      </c>
      <c r="H542" s="47">
        <v>0</v>
      </c>
      <c r="I542" s="47">
        <v>0</v>
      </c>
      <c r="J542" s="47">
        <v>0</v>
      </c>
      <c r="K542" s="49">
        <v>0</v>
      </c>
      <c r="L542" s="47">
        <v>0</v>
      </c>
      <c r="M542" s="47">
        <v>462</v>
      </c>
      <c r="N542" s="47">
        <v>2157635.4700000002</v>
      </c>
      <c r="O542" s="47">
        <v>0</v>
      </c>
      <c r="P542" s="47">
        <v>0</v>
      </c>
      <c r="Q542" s="47">
        <v>0</v>
      </c>
      <c r="R542" s="47">
        <v>0</v>
      </c>
      <c r="S542" s="47">
        <v>0</v>
      </c>
      <c r="T542" s="47">
        <v>0</v>
      </c>
      <c r="U542" s="47">
        <v>0</v>
      </c>
      <c r="V542" s="47">
        <v>0</v>
      </c>
      <c r="W542" s="47">
        <v>0</v>
      </c>
      <c r="X542" s="47">
        <v>0</v>
      </c>
      <c r="Y542" s="47">
        <v>0</v>
      </c>
      <c r="Z542" s="47">
        <v>0</v>
      </c>
      <c r="AA542" s="47">
        <v>0</v>
      </c>
      <c r="AB542" s="47">
        <v>0</v>
      </c>
      <c r="AC542" s="47">
        <v>32364.53</v>
      </c>
      <c r="AD542" s="47">
        <v>0</v>
      </c>
      <c r="AE542" s="47">
        <v>0</v>
      </c>
      <c r="AF542" s="50" t="s">
        <v>278</v>
      </c>
      <c r="AG542" s="50">
        <v>2021</v>
      </c>
      <c r="AH542" s="51">
        <v>2021</v>
      </c>
      <c r="AT542" s="30" t="e">
        <f>VLOOKUP(C542,AW:AX,2,FALSE)</f>
        <v>#N/A</v>
      </c>
    </row>
    <row r="543" spans="1:46" ht="61.5" x14ac:dyDescent="0.85">
      <c r="A543" s="30">
        <v>1</v>
      </c>
      <c r="B543" s="108">
        <f>SUBTOTAL(103,$A$387:A543)</f>
        <v>155</v>
      </c>
      <c r="C543" s="34" t="s">
        <v>445</v>
      </c>
      <c r="D543" s="47">
        <f t="shared" si="105"/>
        <v>150000</v>
      </c>
      <c r="E543" s="47">
        <v>0</v>
      </c>
      <c r="F543" s="47">
        <v>0</v>
      </c>
      <c r="G543" s="47">
        <v>0</v>
      </c>
      <c r="H543" s="47">
        <v>0</v>
      </c>
      <c r="I543" s="47">
        <v>0</v>
      </c>
      <c r="J543" s="47">
        <v>0</v>
      </c>
      <c r="K543" s="49">
        <v>0</v>
      </c>
      <c r="L543" s="47">
        <v>0</v>
      </c>
      <c r="M543" s="47">
        <v>0</v>
      </c>
      <c r="N543" s="47">
        <v>0</v>
      </c>
      <c r="O543" s="47">
        <v>0</v>
      </c>
      <c r="P543" s="47">
        <v>0</v>
      </c>
      <c r="Q543" s="47">
        <v>0</v>
      </c>
      <c r="R543" s="47">
        <v>0</v>
      </c>
      <c r="S543" s="47">
        <v>0</v>
      </c>
      <c r="T543" s="47">
        <v>0</v>
      </c>
      <c r="U543" s="47">
        <v>0</v>
      </c>
      <c r="V543" s="47">
        <v>0</v>
      </c>
      <c r="W543" s="47">
        <v>0</v>
      </c>
      <c r="X543" s="47">
        <v>0</v>
      </c>
      <c r="Y543" s="47">
        <v>0</v>
      </c>
      <c r="Z543" s="47">
        <v>0</v>
      </c>
      <c r="AA543" s="47">
        <v>0</v>
      </c>
      <c r="AB543" s="47">
        <v>0</v>
      </c>
      <c r="AC543" s="47">
        <v>0</v>
      </c>
      <c r="AD543" s="47">
        <v>150000</v>
      </c>
      <c r="AE543" s="47">
        <v>0</v>
      </c>
      <c r="AF543" s="50">
        <v>2021</v>
      </c>
      <c r="AG543" s="50" t="s">
        <v>278</v>
      </c>
      <c r="AH543" s="51" t="s">
        <v>278</v>
      </c>
      <c r="AT543" s="30" t="e">
        <f>VLOOKUP(C543,AW:AX,2,FALSE)</f>
        <v>#N/A</v>
      </c>
    </row>
    <row r="544" spans="1:46" ht="61.5" x14ac:dyDescent="0.85">
      <c r="A544" s="30">
        <v>1</v>
      </c>
      <c r="B544" s="108">
        <f>SUBTOTAL(103,$A$387:A544)</f>
        <v>156</v>
      </c>
      <c r="C544" s="34" t="s">
        <v>446</v>
      </c>
      <c r="D544" s="47">
        <f t="shared" si="105"/>
        <v>150000</v>
      </c>
      <c r="E544" s="47">
        <v>0</v>
      </c>
      <c r="F544" s="47">
        <v>0</v>
      </c>
      <c r="G544" s="47">
        <v>0</v>
      </c>
      <c r="H544" s="47">
        <v>0</v>
      </c>
      <c r="I544" s="47">
        <v>0</v>
      </c>
      <c r="J544" s="47">
        <v>0</v>
      </c>
      <c r="K544" s="49">
        <v>0</v>
      </c>
      <c r="L544" s="47">
        <v>0</v>
      </c>
      <c r="M544" s="47">
        <v>0</v>
      </c>
      <c r="N544" s="47">
        <v>0</v>
      </c>
      <c r="O544" s="47">
        <v>0</v>
      </c>
      <c r="P544" s="47">
        <v>0</v>
      </c>
      <c r="Q544" s="47">
        <v>0</v>
      </c>
      <c r="R544" s="47">
        <v>0</v>
      </c>
      <c r="S544" s="47">
        <v>0</v>
      </c>
      <c r="T544" s="47">
        <v>0</v>
      </c>
      <c r="U544" s="47">
        <v>0</v>
      </c>
      <c r="V544" s="47">
        <v>0</v>
      </c>
      <c r="W544" s="47">
        <v>0</v>
      </c>
      <c r="X544" s="47">
        <v>0</v>
      </c>
      <c r="Y544" s="47">
        <v>0</v>
      </c>
      <c r="Z544" s="47">
        <v>0</v>
      </c>
      <c r="AA544" s="47">
        <v>0</v>
      </c>
      <c r="AB544" s="47">
        <v>0</v>
      </c>
      <c r="AC544" s="47">
        <v>0</v>
      </c>
      <c r="AD544" s="47">
        <v>150000</v>
      </c>
      <c r="AE544" s="47">
        <v>0</v>
      </c>
      <c r="AF544" s="50">
        <v>2021</v>
      </c>
      <c r="AG544" s="50" t="s">
        <v>278</v>
      </c>
      <c r="AH544" s="51" t="s">
        <v>278</v>
      </c>
      <c r="AT544" s="30" t="e">
        <f>VLOOKUP(C544,AW:AX,2,FALSE)</f>
        <v>#N/A</v>
      </c>
    </row>
    <row r="545" spans="1:46" ht="61.5" x14ac:dyDescent="0.85">
      <c r="A545" s="30">
        <v>1</v>
      </c>
      <c r="B545" s="108">
        <f>SUBTOTAL(103,$A$387:A545)</f>
        <v>157</v>
      </c>
      <c r="C545" s="34" t="s">
        <v>447</v>
      </c>
      <c r="D545" s="47">
        <f t="shared" si="105"/>
        <v>180000</v>
      </c>
      <c r="E545" s="47">
        <v>0</v>
      </c>
      <c r="F545" s="47">
        <v>0</v>
      </c>
      <c r="G545" s="47">
        <v>0</v>
      </c>
      <c r="H545" s="47">
        <v>0</v>
      </c>
      <c r="I545" s="47">
        <v>0</v>
      </c>
      <c r="J545" s="47">
        <v>0</v>
      </c>
      <c r="K545" s="49">
        <v>0</v>
      </c>
      <c r="L545" s="47">
        <v>0</v>
      </c>
      <c r="M545" s="47">
        <v>0</v>
      </c>
      <c r="N545" s="47">
        <v>0</v>
      </c>
      <c r="O545" s="47">
        <v>0</v>
      </c>
      <c r="P545" s="47">
        <v>0</v>
      </c>
      <c r="Q545" s="47">
        <v>0</v>
      </c>
      <c r="R545" s="47">
        <v>0</v>
      </c>
      <c r="S545" s="47">
        <v>0</v>
      </c>
      <c r="T545" s="47">
        <v>0</v>
      </c>
      <c r="U545" s="47">
        <v>0</v>
      </c>
      <c r="V545" s="47">
        <v>0</v>
      </c>
      <c r="W545" s="47">
        <v>0</v>
      </c>
      <c r="X545" s="47">
        <v>0</v>
      </c>
      <c r="Y545" s="47">
        <v>0</v>
      </c>
      <c r="Z545" s="47">
        <v>0</v>
      </c>
      <c r="AA545" s="47">
        <v>0</v>
      </c>
      <c r="AB545" s="47">
        <v>0</v>
      </c>
      <c r="AC545" s="47">
        <v>0</v>
      </c>
      <c r="AD545" s="47">
        <v>180000</v>
      </c>
      <c r="AE545" s="47">
        <v>0</v>
      </c>
      <c r="AF545" s="50">
        <v>2021</v>
      </c>
      <c r="AG545" s="50" t="s">
        <v>278</v>
      </c>
      <c r="AH545" s="51" t="s">
        <v>278</v>
      </c>
      <c r="AT545" s="30" t="e">
        <f>VLOOKUP(C545,AW:AX,2,FALSE)</f>
        <v>#N/A</v>
      </c>
    </row>
    <row r="546" spans="1:46" ht="61.5" x14ac:dyDescent="0.85">
      <c r="A546" s="30">
        <v>1</v>
      </c>
      <c r="B546" s="108">
        <f>SUBTOTAL(103,$A$387:A546)</f>
        <v>158</v>
      </c>
      <c r="C546" s="34" t="s">
        <v>448</v>
      </c>
      <c r="D546" s="47">
        <f t="shared" si="105"/>
        <v>200000</v>
      </c>
      <c r="E546" s="47">
        <v>0</v>
      </c>
      <c r="F546" s="47">
        <v>0</v>
      </c>
      <c r="G546" s="47">
        <v>0</v>
      </c>
      <c r="H546" s="47">
        <v>0</v>
      </c>
      <c r="I546" s="47">
        <v>0</v>
      </c>
      <c r="J546" s="47">
        <v>0</v>
      </c>
      <c r="K546" s="49">
        <v>0</v>
      </c>
      <c r="L546" s="47">
        <v>0</v>
      </c>
      <c r="M546" s="47">
        <v>0</v>
      </c>
      <c r="N546" s="47">
        <v>0</v>
      </c>
      <c r="O546" s="47">
        <v>0</v>
      </c>
      <c r="P546" s="47">
        <v>0</v>
      </c>
      <c r="Q546" s="47">
        <v>0</v>
      </c>
      <c r="R546" s="47">
        <v>0</v>
      </c>
      <c r="S546" s="47">
        <v>0</v>
      </c>
      <c r="T546" s="47">
        <v>0</v>
      </c>
      <c r="U546" s="47">
        <v>0</v>
      </c>
      <c r="V546" s="47">
        <v>0</v>
      </c>
      <c r="W546" s="47">
        <v>0</v>
      </c>
      <c r="X546" s="47">
        <v>0</v>
      </c>
      <c r="Y546" s="47">
        <v>0</v>
      </c>
      <c r="Z546" s="47">
        <v>0</v>
      </c>
      <c r="AA546" s="47">
        <v>0</v>
      </c>
      <c r="AB546" s="47">
        <v>0</v>
      </c>
      <c r="AC546" s="47">
        <v>0</v>
      </c>
      <c r="AD546" s="47">
        <v>200000</v>
      </c>
      <c r="AE546" s="47">
        <v>0</v>
      </c>
      <c r="AF546" s="50">
        <v>2021</v>
      </c>
      <c r="AG546" s="50" t="s">
        <v>278</v>
      </c>
      <c r="AH546" s="51" t="s">
        <v>278</v>
      </c>
      <c r="AT546" s="30" t="e">
        <f>VLOOKUP(C546,AW:AX,2,FALSE)</f>
        <v>#N/A</v>
      </c>
    </row>
    <row r="547" spans="1:46" ht="61.5" x14ac:dyDescent="0.85">
      <c r="A547" s="30">
        <v>1</v>
      </c>
      <c r="B547" s="108">
        <f>SUBTOTAL(103,$A$387:A547)</f>
        <v>159</v>
      </c>
      <c r="C547" s="34" t="s">
        <v>449</v>
      </c>
      <c r="D547" s="47">
        <f t="shared" si="105"/>
        <v>150000</v>
      </c>
      <c r="E547" s="47">
        <v>0</v>
      </c>
      <c r="F547" s="47">
        <v>0</v>
      </c>
      <c r="G547" s="47">
        <v>0</v>
      </c>
      <c r="H547" s="47">
        <v>0</v>
      </c>
      <c r="I547" s="47">
        <v>0</v>
      </c>
      <c r="J547" s="47">
        <v>0</v>
      </c>
      <c r="K547" s="49">
        <v>0</v>
      </c>
      <c r="L547" s="47">
        <v>0</v>
      </c>
      <c r="M547" s="47">
        <v>0</v>
      </c>
      <c r="N547" s="47">
        <v>0</v>
      </c>
      <c r="O547" s="47">
        <v>0</v>
      </c>
      <c r="P547" s="47">
        <v>0</v>
      </c>
      <c r="Q547" s="47">
        <v>0</v>
      </c>
      <c r="R547" s="47">
        <v>0</v>
      </c>
      <c r="S547" s="47">
        <v>0</v>
      </c>
      <c r="T547" s="47">
        <v>0</v>
      </c>
      <c r="U547" s="47">
        <v>0</v>
      </c>
      <c r="V547" s="47">
        <v>0</v>
      </c>
      <c r="W547" s="47">
        <v>0</v>
      </c>
      <c r="X547" s="47">
        <v>0</v>
      </c>
      <c r="Y547" s="47">
        <v>0</v>
      </c>
      <c r="Z547" s="47">
        <v>0</v>
      </c>
      <c r="AA547" s="47">
        <v>0</v>
      </c>
      <c r="AB547" s="47">
        <v>0</v>
      </c>
      <c r="AC547" s="47">
        <v>0</v>
      </c>
      <c r="AD547" s="47">
        <v>150000</v>
      </c>
      <c r="AE547" s="47">
        <v>0</v>
      </c>
      <c r="AF547" s="50">
        <v>2021</v>
      </c>
      <c r="AG547" s="50" t="s">
        <v>278</v>
      </c>
      <c r="AH547" s="51" t="s">
        <v>278</v>
      </c>
      <c r="AT547" s="30" t="e">
        <f>VLOOKUP(C547,AW:AX,2,FALSE)</f>
        <v>#N/A</v>
      </c>
    </row>
    <row r="548" spans="1:46" ht="61.5" x14ac:dyDescent="0.85">
      <c r="A548" s="30">
        <v>1</v>
      </c>
      <c r="B548" s="108">
        <f>SUBTOTAL(103,$A$387:A548)</f>
        <v>160</v>
      </c>
      <c r="C548" s="34" t="s">
        <v>450</v>
      </c>
      <c r="D548" s="47">
        <f t="shared" si="105"/>
        <v>180000</v>
      </c>
      <c r="E548" s="47">
        <v>0</v>
      </c>
      <c r="F548" s="47">
        <v>0</v>
      </c>
      <c r="G548" s="47">
        <v>0</v>
      </c>
      <c r="H548" s="47">
        <v>0</v>
      </c>
      <c r="I548" s="47">
        <v>0</v>
      </c>
      <c r="J548" s="47">
        <v>0</v>
      </c>
      <c r="K548" s="49">
        <v>0</v>
      </c>
      <c r="L548" s="47">
        <v>0</v>
      </c>
      <c r="M548" s="47">
        <v>0</v>
      </c>
      <c r="N548" s="47">
        <v>0</v>
      </c>
      <c r="O548" s="47">
        <v>0</v>
      </c>
      <c r="P548" s="47">
        <v>0</v>
      </c>
      <c r="Q548" s="47">
        <v>0</v>
      </c>
      <c r="R548" s="47">
        <v>0</v>
      </c>
      <c r="S548" s="47">
        <v>0</v>
      </c>
      <c r="T548" s="47">
        <v>0</v>
      </c>
      <c r="U548" s="47">
        <v>0</v>
      </c>
      <c r="V548" s="47">
        <v>0</v>
      </c>
      <c r="W548" s="47">
        <v>0</v>
      </c>
      <c r="X548" s="47">
        <v>0</v>
      </c>
      <c r="Y548" s="47">
        <v>0</v>
      </c>
      <c r="Z548" s="47">
        <v>0</v>
      </c>
      <c r="AA548" s="47">
        <v>0</v>
      </c>
      <c r="AB548" s="47">
        <v>0</v>
      </c>
      <c r="AC548" s="47">
        <v>0</v>
      </c>
      <c r="AD548" s="47">
        <v>180000</v>
      </c>
      <c r="AE548" s="47">
        <v>0</v>
      </c>
      <c r="AF548" s="50">
        <v>2021</v>
      </c>
      <c r="AG548" s="50" t="s">
        <v>278</v>
      </c>
      <c r="AH548" s="51" t="s">
        <v>278</v>
      </c>
      <c r="AT548" s="30" t="e">
        <f>VLOOKUP(C548,AW:AX,2,FALSE)</f>
        <v>#N/A</v>
      </c>
    </row>
    <row r="549" spans="1:46" ht="61.5" x14ac:dyDescent="0.85">
      <c r="A549" s="30">
        <v>1</v>
      </c>
      <c r="B549" s="108">
        <f>SUBTOTAL(103,$A$387:A549)</f>
        <v>161</v>
      </c>
      <c r="C549" s="34" t="s">
        <v>451</v>
      </c>
      <c r="D549" s="47">
        <f t="shared" si="105"/>
        <v>150000</v>
      </c>
      <c r="E549" s="47">
        <v>0</v>
      </c>
      <c r="F549" s="47">
        <v>0</v>
      </c>
      <c r="G549" s="47">
        <v>0</v>
      </c>
      <c r="H549" s="47">
        <v>0</v>
      </c>
      <c r="I549" s="47">
        <v>0</v>
      </c>
      <c r="J549" s="47">
        <v>0</v>
      </c>
      <c r="K549" s="49">
        <v>0</v>
      </c>
      <c r="L549" s="47">
        <v>0</v>
      </c>
      <c r="M549" s="47">
        <v>0</v>
      </c>
      <c r="N549" s="47">
        <v>0</v>
      </c>
      <c r="O549" s="47">
        <v>0</v>
      </c>
      <c r="P549" s="47">
        <v>0</v>
      </c>
      <c r="Q549" s="47">
        <v>0</v>
      </c>
      <c r="R549" s="47">
        <v>0</v>
      </c>
      <c r="S549" s="47">
        <v>0</v>
      </c>
      <c r="T549" s="47">
        <v>0</v>
      </c>
      <c r="U549" s="47">
        <v>0</v>
      </c>
      <c r="V549" s="47">
        <v>0</v>
      </c>
      <c r="W549" s="47">
        <v>0</v>
      </c>
      <c r="X549" s="47">
        <v>0</v>
      </c>
      <c r="Y549" s="47">
        <v>0</v>
      </c>
      <c r="Z549" s="47">
        <v>0</v>
      </c>
      <c r="AA549" s="47">
        <v>0</v>
      </c>
      <c r="AB549" s="47">
        <v>0</v>
      </c>
      <c r="AC549" s="47">
        <v>0</v>
      </c>
      <c r="AD549" s="47">
        <v>150000</v>
      </c>
      <c r="AE549" s="47">
        <v>0</v>
      </c>
      <c r="AF549" s="50">
        <v>2021</v>
      </c>
      <c r="AG549" s="50" t="s">
        <v>278</v>
      </c>
      <c r="AH549" s="51" t="s">
        <v>278</v>
      </c>
      <c r="AT549" s="30" t="e">
        <f>VLOOKUP(C549,AW:AX,2,FALSE)</f>
        <v>#N/A</v>
      </c>
    </row>
    <row r="550" spans="1:46" ht="61.5" x14ac:dyDescent="0.85">
      <c r="A550" s="30">
        <v>1</v>
      </c>
      <c r="B550" s="108">
        <f>SUBTOTAL(103,$A$387:A550)</f>
        <v>162</v>
      </c>
      <c r="C550" s="34" t="s">
        <v>452</v>
      </c>
      <c r="D550" s="47">
        <f t="shared" si="105"/>
        <v>120000</v>
      </c>
      <c r="E550" s="47">
        <v>0</v>
      </c>
      <c r="F550" s="47">
        <v>0</v>
      </c>
      <c r="G550" s="47">
        <v>0</v>
      </c>
      <c r="H550" s="47">
        <v>0</v>
      </c>
      <c r="I550" s="47">
        <v>0</v>
      </c>
      <c r="J550" s="47">
        <v>0</v>
      </c>
      <c r="K550" s="49">
        <v>0</v>
      </c>
      <c r="L550" s="47">
        <v>0</v>
      </c>
      <c r="M550" s="47">
        <v>0</v>
      </c>
      <c r="N550" s="47">
        <v>0</v>
      </c>
      <c r="O550" s="47">
        <v>0</v>
      </c>
      <c r="P550" s="47">
        <v>0</v>
      </c>
      <c r="Q550" s="47">
        <v>0</v>
      </c>
      <c r="R550" s="47">
        <v>0</v>
      </c>
      <c r="S550" s="47">
        <v>0</v>
      </c>
      <c r="T550" s="47">
        <v>0</v>
      </c>
      <c r="U550" s="47">
        <v>0</v>
      </c>
      <c r="V550" s="47">
        <v>0</v>
      </c>
      <c r="W550" s="47">
        <v>0</v>
      </c>
      <c r="X550" s="47">
        <v>0</v>
      </c>
      <c r="Y550" s="47">
        <v>0</v>
      </c>
      <c r="Z550" s="47">
        <v>0</v>
      </c>
      <c r="AA550" s="47">
        <v>0</v>
      </c>
      <c r="AB550" s="47">
        <v>0</v>
      </c>
      <c r="AC550" s="47">
        <v>0</v>
      </c>
      <c r="AD550" s="47">
        <v>120000</v>
      </c>
      <c r="AE550" s="47">
        <v>0</v>
      </c>
      <c r="AF550" s="50">
        <v>2021</v>
      </c>
      <c r="AG550" s="50" t="s">
        <v>278</v>
      </c>
      <c r="AH550" s="51" t="s">
        <v>278</v>
      </c>
      <c r="AT550" s="30" t="e">
        <f>VLOOKUP(C550,AW:AX,2,FALSE)</f>
        <v>#N/A</v>
      </c>
    </row>
    <row r="551" spans="1:46" ht="61.5" x14ac:dyDescent="0.85">
      <c r="A551" s="30">
        <v>1</v>
      </c>
      <c r="B551" s="108">
        <f>SUBTOTAL(103,$A$387:A551)</f>
        <v>163</v>
      </c>
      <c r="C551" s="34" t="s">
        <v>212</v>
      </c>
      <c r="D551" s="47">
        <f t="shared" si="105"/>
        <v>150000</v>
      </c>
      <c r="E551" s="47">
        <v>0</v>
      </c>
      <c r="F551" s="47">
        <v>0</v>
      </c>
      <c r="G551" s="47">
        <v>0</v>
      </c>
      <c r="H551" s="47">
        <v>0</v>
      </c>
      <c r="I551" s="47">
        <v>0</v>
      </c>
      <c r="J551" s="47">
        <v>0</v>
      </c>
      <c r="K551" s="49">
        <v>0</v>
      </c>
      <c r="L551" s="47">
        <v>0</v>
      </c>
      <c r="M551" s="47">
        <v>0</v>
      </c>
      <c r="N551" s="47">
        <v>0</v>
      </c>
      <c r="O551" s="47">
        <v>0</v>
      </c>
      <c r="P551" s="47">
        <v>0</v>
      </c>
      <c r="Q551" s="47">
        <v>0</v>
      </c>
      <c r="R551" s="47">
        <v>0</v>
      </c>
      <c r="S551" s="47">
        <v>0</v>
      </c>
      <c r="T551" s="47">
        <v>0</v>
      </c>
      <c r="U551" s="47">
        <v>0</v>
      </c>
      <c r="V551" s="47">
        <v>0</v>
      </c>
      <c r="W551" s="47">
        <v>0</v>
      </c>
      <c r="X551" s="47">
        <v>0</v>
      </c>
      <c r="Y551" s="47">
        <v>0</v>
      </c>
      <c r="Z551" s="47">
        <v>0</v>
      </c>
      <c r="AA551" s="47">
        <v>0</v>
      </c>
      <c r="AB551" s="47">
        <v>0</v>
      </c>
      <c r="AC551" s="47">
        <v>0</v>
      </c>
      <c r="AD551" s="47">
        <v>150000</v>
      </c>
      <c r="AE551" s="47">
        <v>0</v>
      </c>
      <c r="AF551" s="50">
        <v>2021</v>
      </c>
      <c r="AG551" s="50" t="s">
        <v>278</v>
      </c>
      <c r="AH551" s="51" t="s">
        <v>278</v>
      </c>
      <c r="AT551" s="30" t="e">
        <f>VLOOKUP(C551,AW:AX,2,FALSE)</f>
        <v>#N/A</v>
      </c>
    </row>
    <row r="552" spans="1:46" ht="61.5" x14ac:dyDescent="0.85">
      <c r="A552" s="30">
        <v>1</v>
      </c>
      <c r="B552" s="108">
        <f>SUBTOTAL(103,$A$387:A552)</f>
        <v>164</v>
      </c>
      <c r="C552" s="34" t="s">
        <v>213</v>
      </c>
      <c r="D552" s="47">
        <f t="shared" si="105"/>
        <v>70000</v>
      </c>
      <c r="E552" s="47">
        <v>0</v>
      </c>
      <c r="F552" s="47">
        <v>0</v>
      </c>
      <c r="G552" s="47">
        <v>0</v>
      </c>
      <c r="H552" s="47">
        <v>0</v>
      </c>
      <c r="I552" s="47">
        <v>0</v>
      </c>
      <c r="J552" s="47">
        <v>0</v>
      </c>
      <c r="K552" s="49">
        <v>0</v>
      </c>
      <c r="L552" s="47">
        <v>0</v>
      </c>
      <c r="M552" s="47">
        <v>0</v>
      </c>
      <c r="N552" s="47">
        <v>0</v>
      </c>
      <c r="O552" s="47">
        <v>0</v>
      </c>
      <c r="P552" s="47">
        <v>0</v>
      </c>
      <c r="Q552" s="47">
        <v>0</v>
      </c>
      <c r="R552" s="47">
        <v>0</v>
      </c>
      <c r="S552" s="47">
        <v>0</v>
      </c>
      <c r="T552" s="47">
        <v>0</v>
      </c>
      <c r="U552" s="47">
        <v>0</v>
      </c>
      <c r="V552" s="47">
        <v>0</v>
      </c>
      <c r="W552" s="47">
        <v>0</v>
      </c>
      <c r="X552" s="47">
        <v>0</v>
      </c>
      <c r="Y552" s="47">
        <v>0</v>
      </c>
      <c r="Z552" s="47">
        <v>0</v>
      </c>
      <c r="AA552" s="47">
        <v>0</v>
      </c>
      <c r="AB552" s="47">
        <v>0</v>
      </c>
      <c r="AC552" s="47">
        <v>0</v>
      </c>
      <c r="AD552" s="47">
        <v>70000</v>
      </c>
      <c r="AE552" s="47">
        <v>0</v>
      </c>
      <c r="AF552" s="50">
        <v>2021</v>
      </c>
      <c r="AG552" s="50" t="s">
        <v>278</v>
      </c>
      <c r="AH552" s="51" t="s">
        <v>278</v>
      </c>
      <c r="AT552" s="30" t="e">
        <f>VLOOKUP(C552,AW:AX,2,FALSE)</f>
        <v>#N/A</v>
      </c>
    </row>
    <row r="553" spans="1:46" ht="61.5" x14ac:dyDescent="0.85">
      <c r="A553" s="30">
        <v>1</v>
      </c>
      <c r="B553" s="108">
        <f>SUBTOTAL(103,$A$387:A553)</f>
        <v>165</v>
      </c>
      <c r="C553" s="34" t="s">
        <v>214</v>
      </c>
      <c r="D553" s="47">
        <f t="shared" si="105"/>
        <v>70000</v>
      </c>
      <c r="E553" s="47">
        <v>0</v>
      </c>
      <c r="F553" s="47">
        <v>0</v>
      </c>
      <c r="G553" s="47">
        <v>0</v>
      </c>
      <c r="H553" s="47">
        <v>0</v>
      </c>
      <c r="I553" s="47">
        <v>0</v>
      </c>
      <c r="J553" s="47">
        <v>0</v>
      </c>
      <c r="K553" s="49">
        <v>0</v>
      </c>
      <c r="L553" s="47">
        <v>0</v>
      </c>
      <c r="M553" s="47">
        <v>0</v>
      </c>
      <c r="N553" s="47">
        <v>0</v>
      </c>
      <c r="O553" s="47">
        <v>0</v>
      </c>
      <c r="P553" s="47">
        <v>0</v>
      </c>
      <c r="Q553" s="47">
        <v>0</v>
      </c>
      <c r="R553" s="47">
        <v>0</v>
      </c>
      <c r="S553" s="47">
        <v>0</v>
      </c>
      <c r="T553" s="47">
        <v>0</v>
      </c>
      <c r="U553" s="47">
        <v>0</v>
      </c>
      <c r="V553" s="47">
        <v>0</v>
      </c>
      <c r="W553" s="47">
        <v>0</v>
      </c>
      <c r="X553" s="47">
        <v>0</v>
      </c>
      <c r="Y553" s="47">
        <v>0</v>
      </c>
      <c r="Z553" s="47">
        <v>0</v>
      </c>
      <c r="AA553" s="47">
        <v>0</v>
      </c>
      <c r="AB553" s="47">
        <v>0</v>
      </c>
      <c r="AC553" s="47">
        <v>0</v>
      </c>
      <c r="AD553" s="47">
        <v>70000</v>
      </c>
      <c r="AE553" s="47">
        <v>0</v>
      </c>
      <c r="AF553" s="50">
        <v>2021</v>
      </c>
      <c r="AG553" s="50" t="s">
        <v>278</v>
      </c>
      <c r="AH553" s="51" t="s">
        <v>278</v>
      </c>
      <c r="AT553" s="30" t="e">
        <f>VLOOKUP(C553,AW:AX,2,FALSE)</f>
        <v>#N/A</v>
      </c>
    </row>
    <row r="554" spans="1:46" ht="61.5" x14ac:dyDescent="0.85">
      <c r="A554" s="30">
        <v>1</v>
      </c>
      <c r="B554" s="108">
        <f>SUBTOTAL(103,$A$387:A554)</f>
        <v>166</v>
      </c>
      <c r="C554" s="34" t="s">
        <v>215</v>
      </c>
      <c r="D554" s="47">
        <f t="shared" si="105"/>
        <v>70000</v>
      </c>
      <c r="E554" s="47">
        <v>0</v>
      </c>
      <c r="F554" s="47">
        <v>0</v>
      </c>
      <c r="G554" s="47">
        <v>0</v>
      </c>
      <c r="H554" s="47">
        <v>0</v>
      </c>
      <c r="I554" s="47">
        <v>0</v>
      </c>
      <c r="J554" s="47">
        <v>0</v>
      </c>
      <c r="K554" s="49">
        <v>0</v>
      </c>
      <c r="L554" s="47">
        <v>0</v>
      </c>
      <c r="M554" s="47">
        <v>0</v>
      </c>
      <c r="N554" s="47">
        <v>0</v>
      </c>
      <c r="O554" s="47">
        <v>0</v>
      </c>
      <c r="P554" s="47">
        <v>0</v>
      </c>
      <c r="Q554" s="47">
        <v>0</v>
      </c>
      <c r="R554" s="47">
        <v>0</v>
      </c>
      <c r="S554" s="47">
        <v>0</v>
      </c>
      <c r="T554" s="47">
        <v>0</v>
      </c>
      <c r="U554" s="47">
        <v>0</v>
      </c>
      <c r="V554" s="47">
        <v>0</v>
      </c>
      <c r="W554" s="47">
        <v>0</v>
      </c>
      <c r="X554" s="47">
        <v>0</v>
      </c>
      <c r="Y554" s="47">
        <v>0</v>
      </c>
      <c r="Z554" s="47">
        <v>0</v>
      </c>
      <c r="AA554" s="47">
        <v>0</v>
      </c>
      <c r="AB554" s="47">
        <v>0</v>
      </c>
      <c r="AC554" s="47">
        <v>0</v>
      </c>
      <c r="AD554" s="47">
        <v>70000</v>
      </c>
      <c r="AE554" s="47">
        <v>0</v>
      </c>
      <c r="AF554" s="50">
        <v>2021</v>
      </c>
      <c r="AG554" s="50" t="s">
        <v>278</v>
      </c>
      <c r="AH554" s="51" t="s">
        <v>278</v>
      </c>
      <c r="AT554" s="30" t="e">
        <f>VLOOKUP(C554,AW:AX,2,FALSE)</f>
        <v>#N/A</v>
      </c>
    </row>
    <row r="555" spans="1:46" ht="61.5" x14ac:dyDescent="0.85">
      <c r="A555" s="30">
        <v>1</v>
      </c>
      <c r="B555" s="108">
        <f>SUBTOTAL(103,$A$387:A555)</f>
        <v>167</v>
      </c>
      <c r="C555" s="34" t="s">
        <v>453</v>
      </c>
      <c r="D555" s="47">
        <f t="shared" si="105"/>
        <v>180000</v>
      </c>
      <c r="E555" s="47">
        <v>0</v>
      </c>
      <c r="F555" s="47">
        <v>0</v>
      </c>
      <c r="G555" s="47">
        <v>0</v>
      </c>
      <c r="H555" s="47">
        <v>0</v>
      </c>
      <c r="I555" s="47">
        <v>0</v>
      </c>
      <c r="J555" s="47">
        <v>0</v>
      </c>
      <c r="K555" s="49">
        <v>0</v>
      </c>
      <c r="L555" s="47">
        <v>0</v>
      </c>
      <c r="M555" s="47">
        <v>0</v>
      </c>
      <c r="N555" s="47">
        <v>0</v>
      </c>
      <c r="O555" s="47">
        <v>0</v>
      </c>
      <c r="P555" s="47">
        <v>0</v>
      </c>
      <c r="Q555" s="47">
        <v>0</v>
      </c>
      <c r="R555" s="47">
        <v>0</v>
      </c>
      <c r="S555" s="47">
        <v>0</v>
      </c>
      <c r="T555" s="47">
        <v>0</v>
      </c>
      <c r="U555" s="47">
        <v>0</v>
      </c>
      <c r="V555" s="47">
        <v>0</v>
      </c>
      <c r="W555" s="47">
        <v>0</v>
      </c>
      <c r="X555" s="47">
        <v>0</v>
      </c>
      <c r="Y555" s="47">
        <v>0</v>
      </c>
      <c r="Z555" s="47">
        <v>0</v>
      </c>
      <c r="AA555" s="47">
        <v>0</v>
      </c>
      <c r="AB555" s="47">
        <v>0</v>
      </c>
      <c r="AC555" s="47">
        <v>0</v>
      </c>
      <c r="AD555" s="47">
        <v>180000</v>
      </c>
      <c r="AE555" s="47">
        <v>0</v>
      </c>
      <c r="AF555" s="50">
        <v>2021</v>
      </c>
      <c r="AG555" s="50" t="s">
        <v>278</v>
      </c>
      <c r="AH555" s="51" t="s">
        <v>278</v>
      </c>
      <c r="AT555" s="30" t="e">
        <f>VLOOKUP(C555,AW:AX,2,FALSE)</f>
        <v>#N/A</v>
      </c>
    </row>
    <row r="556" spans="1:46" ht="61.5" x14ac:dyDescent="0.85">
      <c r="A556" s="30">
        <v>1</v>
      </c>
      <c r="B556" s="108">
        <f>SUBTOTAL(103,$A$387:A556)</f>
        <v>168</v>
      </c>
      <c r="C556" s="34" t="s">
        <v>454</v>
      </c>
      <c r="D556" s="47">
        <f t="shared" si="105"/>
        <v>100000</v>
      </c>
      <c r="E556" s="47">
        <v>0</v>
      </c>
      <c r="F556" s="47">
        <v>0</v>
      </c>
      <c r="G556" s="47">
        <v>0</v>
      </c>
      <c r="H556" s="47">
        <v>0</v>
      </c>
      <c r="I556" s="47">
        <v>0</v>
      </c>
      <c r="J556" s="47">
        <v>0</v>
      </c>
      <c r="K556" s="49">
        <v>0</v>
      </c>
      <c r="L556" s="47">
        <v>0</v>
      </c>
      <c r="M556" s="47">
        <v>0</v>
      </c>
      <c r="N556" s="47">
        <v>0</v>
      </c>
      <c r="O556" s="47">
        <v>0</v>
      </c>
      <c r="P556" s="47">
        <v>0</v>
      </c>
      <c r="Q556" s="47">
        <v>0</v>
      </c>
      <c r="R556" s="47">
        <v>0</v>
      </c>
      <c r="S556" s="47">
        <v>0</v>
      </c>
      <c r="T556" s="47">
        <v>0</v>
      </c>
      <c r="U556" s="47">
        <v>0</v>
      </c>
      <c r="V556" s="47">
        <v>0</v>
      </c>
      <c r="W556" s="47">
        <v>0</v>
      </c>
      <c r="X556" s="47">
        <v>0</v>
      </c>
      <c r="Y556" s="47">
        <v>0</v>
      </c>
      <c r="Z556" s="47">
        <v>0</v>
      </c>
      <c r="AA556" s="47">
        <v>0</v>
      </c>
      <c r="AB556" s="47">
        <v>0</v>
      </c>
      <c r="AC556" s="47">
        <v>0</v>
      </c>
      <c r="AD556" s="47">
        <v>100000</v>
      </c>
      <c r="AE556" s="47">
        <v>0</v>
      </c>
      <c r="AF556" s="50">
        <v>2021</v>
      </c>
      <c r="AG556" s="50" t="s">
        <v>278</v>
      </c>
      <c r="AH556" s="51" t="s">
        <v>278</v>
      </c>
      <c r="AT556" s="30">
        <f>VLOOKUP(C556,AW:AX,2,FALSE)</f>
        <v>1</v>
      </c>
    </row>
    <row r="557" spans="1:46" ht="61.5" x14ac:dyDescent="0.85">
      <c r="A557" s="30">
        <v>1</v>
      </c>
      <c r="B557" s="108">
        <f>SUBTOTAL(103,$A$387:A557)</f>
        <v>169</v>
      </c>
      <c r="C557" s="34" t="s">
        <v>455</v>
      </c>
      <c r="D557" s="47">
        <f t="shared" si="105"/>
        <v>150000</v>
      </c>
      <c r="E557" s="47">
        <v>0</v>
      </c>
      <c r="F557" s="47">
        <v>0</v>
      </c>
      <c r="G557" s="47">
        <v>0</v>
      </c>
      <c r="H557" s="47">
        <v>0</v>
      </c>
      <c r="I557" s="47">
        <v>0</v>
      </c>
      <c r="J557" s="47">
        <v>0</v>
      </c>
      <c r="K557" s="49">
        <v>0</v>
      </c>
      <c r="L557" s="47">
        <v>0</v>
      </c>
      <c r="M557" s="47">
        <v>0</v>
      </c>
      <c r="N557" s="47">
        <v>0</v>
      </c>
      <c r="O557" s="47">
        <v>0</v>
      </c>
      <c r="P557" s="47">
        <v>0</v>
      </c>
      <c r="Q557" s="47">
        <v>0</v>
      </c>
      <c r="R557" s="47">
        <v>0</v>
      </c>
      <c r="S557" s="47">
        <v>0</v>
      </c>
      <c r="T557" s="47">
        <v>0</v>
      </c>
      <c r="U557" s="47">
        <v>0</v>
      </c>
      <c r="V557" s="47">
        <v>0</v>
      </c>
      <c r="W557" s="47">
        <v>0</v>
      </c>
      <c r="X557" s="47">
        <v>0</v>
      </c>
      <c r="Y557" s="47">
        <v>0</v>
      </c>
      <c r="Z557" s="47">
        <v>0</v>
      </c>
      <c r="AA557" s="47">
        <v>0</v>
      </c>
      <c r="AB557" s="47">
        <v>0</v>
      </c>
      <c r="AC557" s="47">
        <v>0</v>
      </c>
      <c r="AD557" s="47">
        <v>150000</v>
      </c>
      <c r="AE557" s="47">
        <v>0</v>
      </c>
      <c r="AF557" s="50">
        <v>2021</v>
      </c>
      <c r="AG557" s="50" t="s">
        <v>278</v>
      </c>
      <c r="AH557" s="51" t="s">
        <v>278</v>
      </c>
      <c r="AT557" s="30" t="e">
        <f>VLOOKUP(C557,AW:AX,2,FALSE)</f>
        <v>#N/A</v>
      </c>
    </row>
    <row r="558" spans="1:46" ht="61.5" x14ac:dyDescent="0.85">
      <c r="A558" s="30">
        <v>1</v>
      </c>
      <c r="B558" s="108">
        <f>SUBTOTAL(103,$A$387:A558)</f>
        <v>170</v>
      </c>
      <c r="C558" s="34" t="s">
        <v>456</v>
      </c>
      <c r="D558" s="47">
        <f t="shared" si="105"/>
        <v>150000</v>
      </c>
      <c r="E558" s="47">
        <v>0</v>
      </c>
      <c r="F558" s="47">
        <v>0</v>
      </c>
      <c r="G558" s="47">
        <v>0</v>
      </c>
      <c r="H558" s="47">
        <v>0</v>
      </c>
      <c r="I558" s="47">
        <v>0</v>
      </c>
      <c r="J558" s="47">
        <v>0</v>
      </c>
      <c r="K558" s="49">
        <v>0</v>
      </c>
      <c r="L558" s="47">
        <v>0</v>
      </c>
      <c r="M558" s="47">
        <v>0</v>
      </c>
      <c r="N558" s="47">
        <v>0</v>
      </c>
      <c r="O558" s="47">
        <v>0</v>
      </c>
      <c r="P558" s="47">
        <v>0</v>
      </c>
      <c r="Q558" s="47">
        <v>0</v>
      </c>
      <c r="R558" s="47">
        <v>0</v>
      </c>
      <c r="S558" s="47">
        <v>0</v>
      </c>
      <c r="T558" s="47">
        <v>0</v>
      </c>
      <c r="U558" s="47">
        <v>0</v>
      </c>
      <c r="V558" s="47">
        <v>0</v>
      </c>
      <c r="W558" s="47">
        <v>0</v>
      </c>
      <c r="X558" s="47">
        <v>0</v>
      </c>
      <c r="Y558" s="47">
        <v>0</v>
      </c>
      <c r="Z558" s="47">
        <v>0</v>
      </c>
      <c r="AA558" s="47">
        <v>0</v>
      </c>
      <c r="AB558" s="47">
        <v>0</v>
      </c>
      <c r="AC558" s="47">
        <v>0</v>
      </c>
      <c r="AD558" s="47">
        <v>150000</v>
      </c>
      <c r="AE558" s="47">
        <v>0</v>
      </c>
      <c r="AF558" s="50">
        <v>2021</v>
      </c>
      <c r="AG558" s="50" t="s">
        <v>278</v>
      </c>
      <c r="AH558" s="51" t="s">
        <v>278</v>
      </c>
      <c r="AT558" s="30" t="e">
        <f>VLOOKUP(C558,AW:AX,2,FALSE)</f>
        <v>#N/A</v>
      </c>
    </row>
    <row r="559" spans="1:46" ht="61.5" x14ac:dyDescent="0.85">
      <c r="A559" s="30">
        <v>1</v>
      </c>
      <c r="B559" s="108">
        <f>SUBTOTAL(103,$A$387:A559)</f>
        <v>171</v>
      </c>
      <c r="C559" s="34" t="s">
        <v>457</v>
      </c>
      <c r="D559" s="47">
        <f t="shared" si="105"/>
        <v>120000</v>
      </c>
      <c r="E559" s="47">
        <v>0</v>
      </c>
      <c r="F559" s="47">
        <v>0</v>
      </c>
      <c r="G559" s="47">
        <v>0</v>
      </c>
      <c r="H559" s="47">
        <v>0</v>
      </c>
      <c r="I559" s="47">
        <v>0</v>
      </c>
      <c r="J559" s="47">
        <v>0</v>
      </c>
      <c r="K559" s="49">
        <v>0</v>
      </c>
      <c r="L559" s="47">
        <v>0</v>
      </c>
      <c r="M559" s="47">
        <v>0</v>
      </c>
      <c r="N559" s="47">
        <v>0</v>
      </c>
      <c r="O559" s="47">
        <v>0</v>
      </c>
      <c r="P559" s="47">
        <v>0</v>
      </c>
      <c r="Q559" s="47">
        <v>0</v>
      </c>
      <c r="R559" s="47">
        <v>0</v>
      </c>
      <c r="S559" s="47">
        <v>0</v>
      </c>
      <c r="T559" s="47">
        <v>0</v>
      </c>
      <c r="U559" s="47">
        <v>0</v>
      </c>
      <c r="V559" s="47">
        <v>0</v>
      </c>
      <c r="W559" s="47">
        <v>0</v>
      </c>
      <c r="X559" s="47">
        <v>0</v>
      </c>
      <c r="Y559" s="47">
        <v>0</v>
      </c>
      <c r="Z559" s="47">
        <v>0</v>
      </c>
      <c r="AA559" s="47">
        <v>0</v>
      </c>
      <c r="AB559" s="47">
        <v>0</v>
      </c>
      <c r="AC559" s="47">
        <v>0</v>
      </c>
      <c r="AD559" s="47">
        <v>120000</v>
      </c>
      <c r="AE559" s="47">
        <v>0</v>
      </c>
      <c r="AF559" s="50">
        <v>2021</v>
      </c>
      <c r="AG559" s="50" t="s">
        <v>278</v>
      </c>
      <c r="AH559" s="51" t="s">
        <v>278</v>
      </c>
      <c r="AT559" s="30" t="e">
        <f>VLOOKUP(C559,AW:AX,2,FALSE)</f>
        <v>#N/A</v>
      </c>
    </row>
    <row r="560" spans="1:46" ht="61.5" x14ac:dyDescent="0.85">
      <c r="A560" s="30">
        <v>1</v>
      </c>
      <c r="B560" s="108">
        <f>SUBTOTAL(103,$A$387:A560)</f>
        <v>172</v>
      </c>
      <c r="C560" s="34" t="s">
        <v>458</v>
      </c>
      <c r="D560" s="47">
        <f t="shared" si="105"/>
        <v>180000</v>
      </c>
      <c r="E560" s="47">
        <v>0</v>
      </c>
      <c r="F560" s="47">
        <v>0</v>
      </c>
      <c r="G560" s="47">
        <v>0</v>
      </c>
      <c r="H560" s="47">
        <v>0</v>
      </c>
      <c r="I560" s="47">
        <v>0</v>
      </c>
      <c r="J560" s="47">
        <v>0</v>
      </c>
      <c r="K560" s="49">
        <v>0</v>
      </c>
      <c r="L560" s="47">
        <v>0</v>
      </c>
      <c r="M560" s="47">
        <v>0</v>
      </c>
      <c r="N560" s="47">
        <v>0</v>
      </c>
      <c r="O560" s="47">
        <v>0</v>
      </c>
      <c r="P560" s="47">
        <v>0</v>
      </c>
      <c r="Q560" s="47">
        <v>0</v>
      </c>
      <c r="R560" s="47">
        <v>0</v>
      </c>
      <c r="S560" s="47">
        <v>0</v>
      </c>
      <c r="T560" s="47">
        <v>0</v>
      </c>
      <c r="U560" s="47">
        <v>0</v>
      </c>
      <c r="V560" s="47">
        <v>0</v>
      </c>
      <c r="W560" s="47">
        <v>0</v>
      </c>
      <c r="X560" s="47">
        <v>0</v>
      </c>
      <c r="Y560" s="47">
        <v>0</v>
      </c>
      <c r="Z560" s="47">
        <v>0</v>
      </c>
      <c r="AA560" s="47">
        <v>0</v>
      </c>
      <c r="AB560" s="47">
        <v>0</v>
      </c>
      <c r="AC560" s="47">
        <v>0</v>
      </c>
      <c r="AD560" s="47">
        <v>180000</v>
      </c>
      <c r="AE560" s="47">
        <v>0</v>
      </c>
      <c r="AF560" s="50">
        <v>2021</v>
      </c>
      <c r="AG560" s="50" t="s">
        <v>278</v>
      </c>
      <c r="AH560" s="51" t="s">
        <v>278</v>
      </c>
      <c r="AT560" s="30" t="e">
        <f>VLOOKUP(C560,AW:AX,2,FALSE)</f>
        <v>#N/A</v>
      </c>
    </row>
    <row r="561" spans="1:46" ht="61.5" x14ac:dyDescent="0.85">
      <c r="A561" s="30">
        <v>1</v>
      </c>
      <c r="B561" s="108">
        <f>SUBTOTAL(103,$A$387:A561)</f>
        <v>173</v>
      </c>
      <c r="C561" s="34" t="s">
        <v>459</v>
      </c>
      <c r="D561" s="47">
        <f t="shared" si="105"/>
        <v>150000</v>
      </c>
      <c r="E561" s="47">
        <v>0</v>
      </c>
      <c r="F561" s="47">
        <v>0</v>
      </c>
      <c r="G561" s="47">
        <v>0</v>
      </c>
      <c r="H561" s="47">
        <v>0</v>
      </c>
      <c r="I561" s="47">
        <v>0</v>
      </c>
      <c r="J561" s="47">
        <v>0</v>
      </c>
      <c r="K561" s="49">
        <v>0</v>
      </c>
      <c r="L561" s="47">
        <v>0</v>
      </c>
      <c r="M561" s="47">
        <v>0</v>
      </c>
      <c r="N561" s="47">
        <v>0</v>
      </c>
      <c r="O561" s="47">
        <v>0</v>
      </c>
      <c r="P561" s="47">
        <v>0</v>
      </c>
      <c r="Q561" s="47">
        <v>0</v>
      </c>
      <c r="R561" s="47">
        <v>0</v>
      </c>
      <c r="S561" s="47">
        <v>0</v>
      </c>
      <c r="T561" s="47">
        <v>0</v>
      </c>
      <c r="U561" s="47">
        <v>0</v>
      </c>
      <c r="V561" s="47">
        <v>0</v>
      </c>
      <c r="W561" s="47">
        <v>0</v>
      </c>
      <c r="X561" s="47">
        <v>0</v>
      </c>
      <c r="Y561" s="47">
        <v>0</v>
      </c>
      <c r="Z561" s="47">
        <v>0</v>
      </c>
      <c r="AA561" s="47">
        <v>0</v>
      </c>
      <c r="AB561" s="47">
        <v>0</v>
      </c>
      <c r="AC561" s="47">
        <v>0</v>
      </c>
      <c r="AD561" s="47">
        <v>150000</v>
      </c>
      <c r="AE561" s="47">
        <v>0</v>
      </c>
      <c r="AF561" s="50">
        <v>2021</v>
      </c>
      <c r="AG561" s="50" t="s">
        <v>278</v>
      </c>
      <c r="AH561" s="51" t="s">
        <v>278</v>
      </c>
      <c r="AT561" s="30" t="e">
        <f>VLOOKUP(C561,AW:AX,2,FALSE)</f>
        <v>#N/A</v>
      </c>
    </row>
    <row r="562" spans="1:46" ht="61.5" x14ac:dyDescent="0.85">
      <c r="A562" s="30">
        <v>1</v>
      </c>
      <c r="B562" s="108">
        <f>SUBTOTAL(103,$A$387:A562)</f>
        <v>174</v>
      </c>
      <c r="C562" s="34" t="s">
        <v>460</v>
      </c>
      <c r="D562" s="47">
        <f t="shared" si="105"/>
        <v>120000</v>
      </c>
      <c r="E562" s="47">
        <v>0</v>
      </c>
      <c r="F562" s="47">
        <v>0</v>
      </c>
      <c r="G562" s="47">
        <v>0</v>
      </c>
      <c r="H562" s="47">
        <v>0</v>
      </c>
      <c r="I562" s="47">
        <v>0</v>
      </c>
      <c r="J562" s="47">
        <v>0</v>
      </c>
      <c r="K562" s="49">
        <v>0</v>
      </c>
      <c r="L562" s="47">
        <v>0</v>
      </c>
      <c r="M562" s="47">
        <v>0</v>
      </c>
      <c r="N562" s="47">
        <v>0</v>
      </c>
      <c r="O562" s="47">
        <v>0</v>
      </c>
      <c r="P562" s="47">
        <v>0</v>
      </c>
      <c r="Q562" s="47">
        <v>0</v>
      </c>
      <c r="R562" s="47">
        <v>0</v>
      </c>
      <c r="S562" s="47">
        <v>0</v>
      </c>
      <c r="T562" s="47">
        <v>0</v>
      </c>
      <c r="U562" s="47">
        <v>0</v>
      </c>
      <c r="V562" s="47">
        <v>0</v>
      </c>
      <c r="W562" s="47">
        <v>0</v>
      </c>
      <c r="X562" s="47">
        <v>0</v>
      </c>
      <c r="Y562" s="47">
        <v>0</v>
      </c>
      <c r="Z562" s="47">
        <v>0</v>
      </c>
      <c r="AA562" s="47">
        <v>0</v>
      </c>
      <c r="AB562" s="47">
        <v>0</v>
      </c>
      <c r="AC562" s="47">
        <v>0</v>
      </c>
      <c r="AD562" s="47">
        <v>120000</v>
      </c>
      <c r="AE562" s="47">
        <v>0</v>
      </c>
      <c r="AF562" s="50">
        <v>2021</v>
      </c>
      <c r="AG562" s="50" t="s">
        <v>278</v>
      </c>
      <c r="AH562" s="51" t="s">
        <v>278</v>
      </c>
      <c r="AT562" s="30" t="e">
        <f>VLOOKUP(C562,AW:AX,2,FALSE)</f>
        <v>#N/A</v>
      </c>
    </row>
    <row r="563" spans="1:46" ht="61.5" x14ac:dyDescent="0.85">
      <c r="A563" s="30">
        <v>1</v>
      </c>
      <c r="B563" s="108">
        <f>SUBTOTAL(103,$A$387:A563)</f>
        <v>175</v>
      </c>
      <c r="C563" s="34" t="s">
        <v>217</v>
      </c>
      <c r="D563" s="47">
        <f t="shared" si="105"/>
        <v>150000</v>
      </c>
      <c r="E563" s="47">
        <v>0</v>
      </c>
      <c r="F563" s="47">
        <v>0</v>
      </c>
      <c r="G563" s="47">
        <v>0</v>
      </c>
      <c r="H563" s="47">
        <v>0</v>
      </c>
      <c r="I563" s="47">
        <v>0</v>
      </c>
      <c r="J563" s="47">
        <v>0</v>
      </c>
      <c r="K563" s="49">
        <v>0</v>
      </c>
      <c r="L563" s="47">
        <v>0</v>
      </c>
      <c r="M563" s="47">
        <v>0</v>
      </c>
      <c r="N563" s="47">
        <v>0</v>
      </c>
      <c r="O563" s="47">
        <v>0</v>
      </c>
      <c r="P563" s="47">
        <v>0</v>
      </c>
      <c r="Q563" s="47">
        <v>0</v>
      </c>
      <c r="R563" s="47">
        <v>0</v>
      </c>
      <c r="S563" s="47">
        <v>0</v>
      </c>
      <c r="T563" s="47">
        <v>0</v>
      </c>
      <c r="U563" s="47">
        <v>0</v>
      </c>
      <c r="V563" s="47">
        <v>0</v>
      </c>
      <c r="W563" s="47">
        <v>0</v>
      </c>
      <c r="X563" s="47">
        <v>0</v>
      </c>
      <c r="Y563" s="47">
        <v>0</v>
      </c>
      <c r="Z563" s="47">
        <v>0</v>
      </c>
      <c r="AA563" s="47">
        <v>0</v>
      </c>
      <c r="AB563" s="47">
        <v>0</v>
      </c>
      <c r="AC563" s="47">
        <v>0</v>
      </c>
      <c r="AD563" s="47">
        <v>150000</v>
      </c>
      <c r="AE563" s="47">
        <v>0</v>
      </c>
      <c r="AF563" s="50">
        <v>2021</v>
      </c>
      <c r="AG563" s="50" t="s">
        <v>278</v>
      </c>
      <c r="AH563" s="51" t="s">
        <v>278</v>
      </c>
      <c r="AT563" s="30" t="e">
        <f>VLOOKUP(C563,AW:AX,2,FALSE)</f>
        <v>#N/A</v>
      </c>
    </row>
    <row r="564" spans="1:46" ht="61.5" x14ac:dyDescent="0.85">
      <c r="A564" s="30">
        <v>1</v>
      </c>
      <c r="B564" s="108">
        <f>SUBTOTAL(103,$A$387:A564)</f>
        <v>176</v>
      </c>
      <c r="C564" s="34" t="s">
        <v>216</v>
      </c>
      <c r="D564" s="47">
        <f t="shared" si="105"/>
        <v>150000</v>
      </c>
      <c r="E564" s="47">
        <v>0</v>
      </c>
      <c r="F564" s="47">
        <v>0</v>
      </c>
      <c r="G564" s="47">
        <v>0</v>
      </c>
      <c r="H564" s="47">
        <v>0</v>
      </c>
      <c r="I564" s="47">
        <v>0</v>
      </c>
      <c r="J564" s="47">
        <v>0</v>
      </c>
      <c r="K564" s="49">
        <v>0</v>
      </c>
      <c r="L564" s="47">
        <v>0</v>
      </c>
      <c r="M564" s="47">
        <v>0</v>
      </c>
      <c r="N564" s="47">
        <v>0</v>
      </c>
      <c r="O564" s="47">
        <v>0</v>
      </c>
      <c r="P564" s="47">
        <v>0</v>
      </c>
      <c r="Q564" s="47">
        <v>0</v>
      </c>
      <c r="R564" s="47">
        <v>0</v>
      </c>
      <c r="S564" s="47">
        <v>0</v>
      </c>
      <c r="T564" s="47">
        <v>0</v>
      </c>
      <c r="U564" s="47">
        <v>0</v>
      </c>
      <c r="V564" s="47">
        <v>0</v>
      </c>
      <c r="W564" s="47">
        <v>0</v>
      </c>
      <c r="X564" s="47">
        <v>0</v>
      </c>
      <c r="Y564" s="47">
        <v>0</v>
      </c>
      <c r="Z564" s="47">
        <v>0</v>
      </c>
      <c r="AA564" s="47">
        <v>0</v>
      </c>
      <c r="AB564" s="47">
        <v>0</v>
      </c>
      <c r="AC564" s="47">
        <v>0</v>
      </c>
      <c r="AD564" s="47">
        <v>150000</v>
      </c>
      <c r="AE564" s="47">
        <v>0</v>
      </c>
      <c r="AF564" s="50">
        <v>2021</v>
      </c>
      <c r="AG564" s="50" t="s">
        <v>278</v>
      </c>
      <c r="AH564" s="51" t="s">
        <v>278</v>
      </c>
      <c r="AT564" s="30" t="e">
        <f>VLOOKUP(C564,AW:AX,2,FALSE)</f>
        <v>#N/A</v>
      </c>
    </row>
    <row r="565" spans="1:46" ht="61.5" x14ac:dyDescent="0.85">
      <c r="A565" s="30">
        <v>1</v>
      </c>
      <c r="B565" s="108">
        <f>SUBTOTAL(103,$A$387:A565)</f>
        <v>177</v>
      </c>
      <c r="C565" s="34" t="s">
        <v>461</v>
      </c>
      <c r="D565" s="47">
        <f t="shared" si="105"/>
        <v>100000</v>
      </c>
      <c r="E565" s="47">
        <v>0</v>
      </c>
      <c r="F565" s="47">
        <v>0</v>
      </c>
      <c r="G565" s="47">
        <v>0</v>
      </c>
      <c r="H565" s="47">
        <v>0</v>
      </c>
      <c r="I565" s="47">
        <v>0</v>
      </c>
      <c r="J565" s="47">
        <v>0</v>
      </c>
      <c r="K565" s="49">
        <v>0</v>
      </c>
      <c r="L565" s="47">
        <v>0</v>
      </c>
      <c r="M565" s="47">
        <v>0</v>
      </c>
      <c r="N565" s="47">
        <v>0</v>
      </c>
      <c r="O565" s="47">
        <v>0</v>
      </c>
      <c r="P565" s="47">
        <v>0</v>
      </c>
      <c r="Q565" s="47">
        <v>0</v>
      </c>
      <c r="R565" s="47">
        <v>0</v>
      </c>
      <c r="S565" s="47">
        <v>0</v>
      </c>
      <c r="T565" s="47">
        <v>0</v>
      </c>
      <c r="U565" s="47">
        <v>0</v>
      </c>
      <c r="V565" s="47">
        <v>0</v>
      </c>
      <c r="W565" s="47">
        <v>0</v>
      </c>
      <c r="X565" s="47">
        <v>0</v>
      </c>
      <c r="Y565" s="47">
        <v>0</v>
      </c>
      <c r="Z565" s="47">
        <v>0</v>
      </c>
      <c r="AA565" s="47">
        <v>0</v>
      </c>
      <c r="AB565" s="47">
        <v>0</v>
      </c>
      <c r="AC565" s="47">
        <v>0</v>
      </c>
      <c r="AD565" s="47">
        <v>100000</v>
      </c>
      <c r="AE565" s="47">
        <v>0</v>
      </c>
      <c r="AF565" s="50">
        <v>2021</v>
      </c>
      <c r="AG565" s="50" t="s">
        <v>278</v>
      </c>
      <c r="AH565" s="51" t="s">
        <v>278</v>
      </c>
      <c r="AT565" s="30" t="e">
        <f>VLOOKUP(C565,AW:AX,2,FALSE)</f>
        <v>#N/A</v>
      </c>
    </row>
    <row r="566" spans="1:46" ht="61.5" x14ac:dyDescent="0.85">
      <c r="A566" s="30">
        <v>1</v>
      </c>
      <c r="B566" s="108">
        <f>SUBTOTAL(103,$A$387:A566)</f>
        <v>178</v>
      </c>
      <c r="C566" s="34" t="s">
        <v>462</v>
      </c>
      <c r="D566" s="47">
        <f t="shared" si="105"/>
        <v>120000</v>
      </c>
      <c r="E566" s="47">
        <v>0</v>
      </c>
      <c r="F566" s="47">
        <v>0</v>
      </c>
      <c r="G566" s="47">
        <v>0</v>
      </c>
      <c r="H566" s="47">
        <v>0</v>
      </c>
      <c r="I566" s="47">
        <v>0</v>
      </c>
      <c r="J566" s="47">
        <v>0</v>
      </c>
      <c r="K566" s="49">
        <v>0</v>
      </c>
      <c r="L566" s="47">
        <v>0</v>
      </c>
      <c r="M566" s="47">
        <v>0</v>
      </c>
      <c r="N566" s="47">
        <v>0</v>
      </c>
      <c r="O566" s="47">
        <v>0</v>
      </c>
      <c r="P566" s="47">
        <v>0</v>
      </c>
      <c r="Q566" s="47">
        <v>0</v>
      </c>
      <c r="R566" s="47">
        <v>0</v>
      </c>
      <c r="S566" s="47">
        <v>0</v>
      </c>
      <c r="T566" s="47">
        <v>0</v>
      </c>
      <c r="U566" s="47">
        <v>0</v>
      </c>
      <c r="V566" s="47">
        <v>0</v>
      </c>
      <c r="W566" s="47">
        <v>0</v>
      </c>
      <c r="X566" s="47">
        <v>0</v>
      </c>
      <c r="Y566" s="47">
        <v>0</v>
      </c>
      <c r="Z566" s="47">
        <v>0</v>
      </c>
      <c r="AA566" s="47">
        <v>0</v>
      </c>
      <c r="AB566" s="47">
        <v>0</v>
      </c>
      <c r="AC566" s="47">
        <v>0</v>
      </c>
      <c r="AD566" s="47">
        <v>120000</v>
      </c>
      <c r="AE566" s="47">
        <v>0</v>
      </c>
      <c r="AF566" s="50">
        <v>2021</v>
      </c>
      <c r="AG566" s="50" t="s">
        <v>278</v>
      </c>
      <c r="AH566" s="51" t="s">
        <v>278</v>
      </c>
      <c r="AT566" s="30" t="e">
        <f>VLOOKUP(C566,AW:AX,2,FALSE)</f>
        <v>#N/A</v>
      </c>
    </row>
    <row r="567" spans="1:46" ht="61.5" x14ac:dyDescent="0.85">
      <c r="A567" s="30">
        <v>1</v>
      </c>
      <c r="B567" s="108">
        <f>SUBTOTAL(103,$A$387:A567)</f>
        <v>179</v>
      </c>
      <c r="C567" s="34" t="s">
        <v>463</v>
      </c>
      <c r="D567" s="47">
        <f t="shared" si="105"/>
        <v>150000</v>
      </c>
      <c r="E567" s="47">
        <v>0</v>
      </c>
      <c r="F567" s="47">
        <v>0</v>
      </c>
      <c r="G567" s="47">
        <v>0</v>
      </c>
      <c r="H567" s="47">
        <v>0</v>
      </c>
      <c r="I567" s="47">
        <v>0</v>
      </c>
      <c r="J567" s="47">
        <v>0</v>
      </c>
      <c r="K567" s="49">
        <v>0</v>
      </c>
      <c r="L567" s="47">
        <v>0</v>
      </c>
      <c r="M567" s="47">
        <v>0</v>
      </c>
      <c r="N567" s="47">
        <v>0</v>
      </c>
      <c r="O567" s="47">
        <v>0</v>
      </c>
      <c r="P567" s="47">
        <v>0</v>
      </c>
      <c r="Q567" s="47">
        <v>0</v>
      </c>
      <c r="R567" s="47">
        <v>0</v>
      </c>
      <c r="S567" s="47">
        <v>0</v>
      </c>
      <c r="T567" s="47">
        <v>0</v>
      </c>
      <c r="U567" s="47">
        <v>0</v>
      </c>
      <c r="V567" s="47">
        <v>0</v>
      </c>
      <c r="W567" s="47">
        <v>0</v>
      </c>
      <c r="X567" s="47">
        <v>0</v>
      </c>
      <c r="Y567" s="47">
        <v>0</v>
      </c>
      <c r="Z567" s="47">
        <v>0</v>
      </c>
      <c r="AA567" s="47">
        <v>0</v>
      </c>
      <c r="AB567" s="47">
        <v>0</v>
      </c>
      <c r="AC567" s="47">
        <v>0</v>
      </c>
      <c r="AD567" s="47">
        <v>150000</v>
      </c>
      <c r="AE567" s="47">
        <v>0</v>
      </c>
      <c r="AF567" s="50">
        <v>2021</v>
      </c>
      <c r="AG567" s="50" t="s">
        <v>278</v>
      </c>
      <c r="AH567" s="51" t="s">
        <v>278</v>
      </c>
      <c r="AT567" s="30" t="e">
        <f>VLOOKUP(C567,AW:AX,2,FALSE)</f>
        <v>#N/A</v>
      </c>
    </row>
    <row r="568" spans="1:46" ht="61.5" x14ac:dyDescent="0.85">
      <c r="A568" s="30">
        <v>1</v>
      </c>
      <c r="B568" s="108">
        <f>SUBTOTAL(103,$A$387:A568)</f>
        <v>180</v>
      </c>
      <c r="C568" s="34" t="s">
        <v>464</v>
      </c>
      <c r="D568" s="47">
        <f t="shared" si="105"/>
        <v>120000</v>
      </c>
      <c r="E568" s="47">
        <v>0</v>
      </c>
      <c r="F568" s="47">
        <v>0</v>
      </c>
      <c r="G568" s="47">
        <v>0</v>
      </c>
      <c r="H568" s="47">
        <v>0</v>
      </c>
      <c r="I568" s="47">
        <v>0</v>
      </c>
      <c r="J568" s="47">
        <v>0</v>
      </c>
      <c r="K568" s="49">
        <v>0</v>
      </c>
      <c r="L568" s="47">
        <v>0</v>
      </c>
      <c r="M568" s="47">
        <v>0</v>
      </c>
      <c r="N568" s="47">
        <v>0</v>
      </c>
      <c r="O568" s="47">
        <v>0</v>
      </c>
      <c r="P568" s="47">
        <v>0</v>
      </c>
      <c r="Q568" s="47">
        <v>0</v>
      </c>
      <c r="R568" s="47">
        <v>0</v>
      </c>
      <c r="S568" s="47">
        <v>0</v>
      </c>
      <c r="T568" s="47">
        <v>0</v>
      </c>
      <c r="U568" s="47">
        <v>0</v>
      </c>
      <c r="V568" s="47">
        <v>0</v>
      </c>
      <c r="W568" s="47">
        <v>0</v>
      </c>
      <c r="X568" s="47">
        <v>0</v>
      </c>
      <c r="Y568" s="47">
        <v>0</v>
      </c>
      <c r="Z568" s="47">
        <v>0</v>
      </c>
      <c r="AA568" s="47">
        <v>0</v>
      </c>
      <c r="AB568" s="47">
        <v>0</v>
      </c>
      <c r="AC568" s="47">
        <v>0</v>
      </c>
      <c r="AD568" s="47">
        <v>120000</v>
      </c>
      <c r="AE568" s="47">
        <v>0</v>
      </c>
      <c r="AF568" s="50">
        <v>2021</v>
      </c>
      <c r="AG568" s="50" t="s">
        <v>278</v>
      </c>
      <c r="AH568" s="51" t="s">
        <v>278</v>
      </c>
      <c r="AT568" s="30" t="e">
        <f>VLOOKUP(C568,AW:AX,2,FALSE)</f>
        <v>#N/A</v>
      </c>
    </row>
    <row r="569" spans="1:46" ht="61.5" x14ac:dyDescent="0.85">
      <c r="A569" s="30">
        <v>1</v>
      </c>
      <c r="B569" s="108">
        <f>SUBTOTAL(103,$A$387:A569)</f>
        <v>181</v>
      </c>
      <c r="C569" s="34" t="s">
        <v>882</v>
      </c>
      <c r="D569" s="47">
        <f t="shared" si="105"/>
        <v>100000</v>
      </c>
      <c r="E569" s="47">
        <v>0</v>
      </c>
      <c r="F569" s="47">
        <v>0</v>
      </c>
      <c r="G569" s="47">
        <v>0</v>
      </c>
      <c r="H569" s="47">
        <v>0</v>
      </c>
      <c r="I569" s="47">
        <v>0</v>
      </c>
      <c r="J569" s="47">
        <v>0</v>
      </c>
      <c r="K569" s="49">
        <v>0</v>
      </c>
      <c r="L569" s="47">
        <v>0</v>
      </c>
      <c r="M569" s="47">
        <v>0</v>
      </c>
      <c r="N569" s="47">
        <v>0</v>
      </c>
      <c r="O569" s="47">
        <v>0</v>
      </c>
      <c r="P569" s="47">
        <v>0</v>
      </c>
      <c r="Q569" s="47">
        <v>0</v>
      </c>
      <c r="R569" s="47">
        <v>0</v>
      </c>
      <c r="S569" s="47">
        <v>0</v>
      </c>
      <c r="T569" s="47">
        <v>0</v>
      </c>
      <c r="U569" s="47">
        <v>0</v>
      </c>
      <c r="V569" s="47">
        <v>0</v>
      </c>
      <c r="W569" s="47">
        <v>0</v>
      </c>
      <c r="X569" s="47">
        <v>0</v>
      </c>
      <c r="Y569" s="47">
        <v>0</v>
      </c>
      <c r="Z569" s="47">
        <v>0</v>
      </c>
      <c r="AA569" s="47">
        <v>0</v>
      </c>
      <c r="AB569" s="47">
        <v>0</v>
      </c>
      <c r="AC569" s="47">
        <v>0</v>
      </c>
      <c r="AD569" s="47">
        <v>100000</v>
      </c>
      <c r="AE569" s="47">
        <v>0</v>
      </c>
      <c r="AF569" s="50">
        <v>2021</v>
      </c>
      <c r="AG569" s="50" t="s">
        <v>278</v>
      </c>
      <c r="AH569" s="51" t="s">
        <v>278</v>
      </c>
      <c r="AT569" s="30" t="e">
        <f>VLOOKUP(C569,AW:AX,2,FALSE)</f>
        <v>#N/A</v>
      </c>
    </row>
    <row r="570" spans="1:46" ht="61.5" x14ac:dyDescent="0.85">
      <c r="B570" s="34" t="s">
        <v>826</v>
      </c>
      <c r="C570" s="34"/>
      <c r="D570" s="47">
        <f>SUM(D571:D590)</f>
        <v>44137673.119999997</v>
      </c>
      <c r="E570" s="47">
        <f t="shared" ref="E570:AE570" si="106">SUM(E571:E590)</f>
        <v>275881.71000000002</v>
      </c>
      <c r="F570" s="47">
        <f t="shared" si="106"/>
        <v>0</v>
      </c>
      <c r="G570" s="47">
        <f t="shared" si="106"/>
        <v>3732813.6399999997</v>
      </c>
      <c r="H570" s="47">
        <f t="shared" si="106"/>
        <v>0</v>
      </c>
      <c r="I570" s="47">
        <f t="shared" si="106"/>
        <v>1762660.5</v>
      </c>
      <c r="J570" s="47">
        <f t="shared" si="106"/>
        <v>0</v>
      </c>
      <c r="K570" s="49">
        <f t="shared" si="106"/>
        <v>12</v>
      </c>
      <c r="L570" s="47">
        <f t="shared" si="106"/>
        <v>25273073.890000001</v>
      </c>
      <c r="M570" s="47">
        <f t="shared" si="106"/>
        <v>2434</v>
      </c>
      <c r="N570" s="47">
        <f t="shared" si="106"/>
        <v>11504111.359999999</v>
      </c>
      <c r="O570" s="47">
        <f t="shared" si="106"/>
        <v>0</v>
      </c>
      <c r="P570" s="47">
        <f t="shared" si="106"/>
        <v>0</v>
      </c>
      <c r="Q570" s="47">
        <f t="shared" si="106"/>
        <v>0</v>
      </c>
      <c r="R570" s="47">
        <f t="shared" si="106"/>
        <v>0</v>
      </c>
      <c r="S570" s="47">
        <f t="shared" si="106"/>
        <v>0</v>
      </c>
      <c r="T570" s="47">
        <f t="shared" si="106"/>
        <v>0</v>
      </c>
      <c r="U570" s="47">
        <f t="shared" si="106"/>
        <v>0</v>
      </c>
      <c r="V570" s="47">
        <f t="shared" si="106"/>
        <v>0</v>
      </c>
      <c r="W570" s="47">
        <f t="shared" si="106"/>
        <v>0</v>
      </c>
      <c r="X570" s="47">
        <f t="shared" si="106"/>
        <v>0</v>
      </c>
      <c r="Y570" s="47">
        <f t="shared" si="106"/>
        <v>0</v>
      </c>
      <c r="Z570" s="47">
        <f t="shared" si="106"/>
        <v>0</v>
      </c>
      <c r="AA570" s="47">
        <f t="shared" si="106"/>
        <v>0</v>
      </c>
      <c r="AB570" s="47">
        <f t="shared" si="106"/>
        <v>0</v>
      </c>
      <c r="AC570" s="47">
        <f t="shared" si="106"/>
        <v>259132.02</v>
      </c>
      <c r="AD570" s="47">
        <f t="shared" si="106"/>
        <v>1330000</v>
      </c>
      <c r="AE570" s="47">
        <f t="shared" si="106"/>
        <v>0</v>
      </c>
      <c r="AF570" s="121" t="s">
        <v>817</v>
      </c>
      <c r="AG570" s="121" t="s">
        <v>817</v>
      </c>
      <c r="AH570" s="122" t="s">
        <v>817</v>
      </c>
      <c r="AT570" s="30">
        <f>VLOOKUP(C570,AW:AX,2,FALSE)</f>
        <v>0</v>
      </c>
    </row>
    <row r="571" spans="1:46" ht="61.5" x14ac:dyDescent="0.85">
      <c r="A571" s="30">
        <v>1</v>
      </c>
      <c r="B571" s="108">
        <f>SUBTOTAL(103,$A$387:A571)</f>
        <v>182</v>
      </c>
      <c r="C571" s="34" t="s">
        <v>839</v>
      </c>
      <c r="D571" s="47">
        <f t="shared" ref="D571:D590" si="107">E571+F571+G571+H571+I571+J571+L571+N571+P571+R571+T571+U571+V571+W571+X571+Y571+Z571+AA571+AB571+AC571+AD571+AE571</f>
        <v>3483042</v>
      </c>
      <c r="E571" s="47">
        <v>0</v>
      </c>
      <c r="F571" s="47">
        <v>0</v>
      </c>
      <c r="G571" s="47">
        <v>0</v>
      </c>
      <c r="H571" s="47">
        <v>0</v>
      </c>
      <c r="I571" s="47">
        <v>0</v>
      </c>
      <c r="J571" s="47">
        <v>0</v>
      </c>
      <c r="K571" s="49">
        <v>0</v>
      </c>
      <c r="L571" s="47">
        <v>0</v>
      </c>
      <c r="M571" s="47">
        <v>690</v>
      </c>
      <c r="N571" s="47">
        <v>3431568.47</v>
      </c>
      <c r="O571" s="47">
        <v>0</v>
      </c>
      <c r="P571" s="47">
        <v>0</v>
      </c>
      <c r="Q571" s="47">
        <v>0</v>
      </c>
      <c r="R571" s="47">
        <v>0</v>
      </c>
      <c r="S571" s="47">
        <v>0</v>
      </c>
      <c r="T571" s="47">
        <v>0</v>
      </c>
      <c r="U571" s="47">
        <v>0</v>
      </c>
      <c r="V571" s="47">
        <v>0</v>
      </c>
      <c r="W571" s="47">
        <v>0</v>
      </c>
      <c r="X571" s="47">
        <v>0</v>
      </c>
      <c r="Y571" s="47">
        <v>0</v>
      </c>
      <c r="Z571" s="47">
        <v>0</v>
      </c>
      <c r="AA571" s="47">
        <v>0</v>
      </c>
      <c r="AB571" s="47">
        <v>0</v>
      </c>
      <c r="AC571" s="47">
        <v>51473.53</v>
      </c>
      <c r="AD571" s="47">
        <v>0</v>
      </c>
      <c r="AE571" s="47">
        <v>0</v>
      </c>
      <c r="AF571" s="50" t="s">
        <v>278</v>
      </c>
      <c r="AG571" s="50">
        <v>2021</v>
      </c>
      <c r="AH571" s="51">
        <v>2021</v>
      </c>
      <c r="AT571" s="30" t="e">
        <f>VLOOKUP(C571,AW:AX,2,FALSE)</f>
        <v>#N/A</v>
      </c>
    </row>
    <row r="572" spans="1:46" ht="61.5" x14ac:dyDescent="0.85">
      <c r="A572" s="30">
        <v>1</v>
      </c>
      <c r="B572" s="108">
        <f>SUBTOTAL(103,$A$387:A572)</f>
        <v>183</v>
      </c>
      <c r="C572" s="34" t="s">
        <v>840</v>
      </c>
      <c r="D572" s="47">
        <f t="shared" si="107"/>
        <v>6329744.8300000001</v>
      </c>
      <c r="E572" s="47">
        <v>0</v>
      </c>
      <c r="F572" s="47">
        <v>0</v>
      </c>
      <c r="G572" s="47">
        <v>0</v>
      </c>
      <c r="H572" s="47">
        <v>0</v>
      </c>
      <c r="I572" s="47">
        <v>0</v>
      </c>
      <c r="J572" s="47">
        <v>0</v>
      </c>
      <c r="K572" s="49">
        <v>3</v>
      </c>
      <c r="L572" s="47">
        <v>6329744.8300000001</v>
      </c>
      <c r="M572" s="47">
        <v>0</v>
      </c>
      <c r="N572" s="47">
        <v>0</v>
      </c>
      <c r="O572" s="47">
        <v>0</v>
      </c>
      <c r="P572" s="47">
        <v>0</v>
      </c>
      <c r="Q572" s="47">
        <v>0</v>
      </c>
      <c r="R572" s="47">
        <v>0</v>
      </c>
      <c r="S572" s="47">
        <v>0</v>
      </c>
      <c r="T572" s="47">
        <v>0</v>
      </c>
      <c r="U572" s="47">
        <v>0</v>
      </c>
      <c r="V572" s="47">
        <v>0</v>
      </c>
      <c r="W572" s="47">
        <v>0</v>
      </c>
      <c r="X572" s="47">
        <v>0</v>
      </c>
      <c r="Y572" s="47">
        <v>0</v>
      </c>
      <c r="Z572" s="47">
        <v>0</v>
      </c>
      <c r="AA572" s="47">
        <v>0</v>
      </c>
      <c r="AB572" s="47">
        <v>0</v>
      </c>
      <c r="AC572" s="47">
        <v>0</v>
      </c>
      <c r="AD572" s="47">
        <v>0</v>
      </c>
      <c r="AE572" s="47">
        <v>0</v>
      </c>
      <c r="AF572" s="50" t="s">
        <v>278</v>
      </c>
      <c r="AG572" s="50">
        <v>2021</v>
      </c>
      <c r="AH572" s="51" t="s">
        <v>278</v>
      </c>
      <c r="AT572" s="30" t="e">
        <f>VLOOKUP(C572,AW:AX,2,FALSE)</f>
        <v>#N/A</v>
      </c>
    </row>
    <row r="573" spans="1:46" ht="61.5" x14ac:dyDescent="0.85">
      <c r="A573" s="30">
        <v>1</v>
      </c>
      <c r="B573" s="108">
        <f>SUBTOTAL(103,$A$387:A573)</f>
        <v>184</v>
      </c>
      <c r="C573" s="34" t="s">
        <v>841</v>
      </c>
      <c r="D573" s="47">
        <f t="shared" si="107"/>
        <v>8452796.0600000005</v>
      </c>
      <c r="E573" s="47">
        <v>0</v>
      </c>
      <c r="F573" s="47">
        <v>0</v>
      </c>
      <c r="G573" s="47">
        <v>0</v>
      </c>
      <c r="H573" s="47">
        <v>0</v>
      </c>
      <c r="I573" s="47">
        <v>0</v>
      </c>
      <c r="J573" s="47">
        <v>0</v>
      </c>
      <c r="K573" s="49">
        <v>4</v>
      </c>
      <c r="L573" s="47">
        <v>8452796.0600000005</v>
      </c>
      <c r="M573" s="47">
        <v>0</v>
      </c>
      <c r="N573" s="47">
        <v>0</v>
      </c>
      <c r="O573" s="47">
        <v>0</v>
      </c>
      <c r="P573" s="47">
        <v>0</v>
      </c>
      <c r="Q573" s="47">
        <v>0</v>
      </c>
      <c r="R573" s="47">
        <v>0</v>
      </c>
      <c r="S573" s="47">
        <v>0</v>
      </c>
      <c r="T573" s="47">
        <v>0</v>
      </c>
      <c r="U573" s="47">
        <v>0</v>
      </c>
      <c r="V573" s="47">
        <v>0</v>
      </c>
      <c r="W573" s="47">
        <v>0</v>
      </c>
      <c r="X573" s="47">
        <v>0</v>
      </c>
      <c r="Y573" s="47">
        <v>0</v>
      </c>
      <c r="Z573" s="47">
        <v>0</v>
      </c>
      <c r="AA573" s="47">
        <v>0</v>
      </c>
      <c r="AB573" s="47">
        <v>0</v>
      </c>
      <c r="AC573" s="47">
        <v>0</v>
      </c>
      <c r="AD573" s="47">
        <v>0</v>
      </c>
      <c r="AE573" s="47">
        <v>0</v>
      </c>
      <c r="AF573" s="50" t="s">
        <v>278</v>
      </c>
      <c r="AG573" s="50">
        <v>2021</v>
      </c>
      <c r="AH573" s="51" t="s">
        <v>278</v>
      </c>
      <c r="AT573" s="30" t="e">
        <f>VLOOKUP(C573,AW:AX,2,FALSE)</f>
        <v>#N/A</v>
      </c>
    </row>
    <row r="574" spans="1:46" ht="61.5" x14ac:dyDescent="0.85">
      <c r="A574" s="30">
        <v>1</v>
      </c>
      <c r="B574" s="108">
        <f>SUBTOTAL(103,$A$387:A574)</f>
        <v>185</v>
      </c>
      <c r="C574" s="34" t="s">
        <v>1177</v>
      </c>
      <c r="D574" s="47">
        <f t="shared" si="107"/>
        <v>2832000</v>
      </c>
      <c r="E574" s="47">
        <v>0</v>
      </c>
      <c r="F574" s="47">
        <v>0</v>
      </c>
      <c r="G574" s="47">
        <v>0</v>
      </c>
      <c r="H574" s="47">
        <v>0</v>
      </c>
      <c r="I574" s="47">
        <v>0</v>
      </c>
      <c r="J574" s="47">
        <v>0</v>
      </c>
      <c r="K574" s="49">
        <v>0</v>
      </c>
      <c r="L574" s="47">
        <v>0</v>
      </c>
      <c r="M574" s="47">
        <v>590</v>
      </c>
      <c r="N574" s="47">
        <v>2790147.78</v>
      </c>
      <c r="O574" s="47">
        <v>0</v>
      </c>
      <c r="P574" s="47">
        <v>0</v>
      </c>
      <c r="Q574" s="47">
        <v>0</v>
      </c>
      <c r="R574" s="47">
        <v>0</v>
      </c>
      <c r="S574" s="47">
        <v>0</v>
      </c>
      <c r="T574" s="47">
        <v>0</v>
      </c>
      <c r="U574" s="47">
        <v>0</v>
      </c>
      <c r="V574" s="47">
        <v>0</v>
      </c>
      <c r="W574" s="47">
        <v>0</v>
      </c>
      <c r="X574" s="47">
        <v>0</v>
      </c>
      <c r="Y574" s="47">
        <v>0</v>
      </c>
      <c r="Z574" s="47">
        <v>0</v>
      </c>
      <c r="AA574" s="47">
        <v>0</v>
      </c>
      <c r="AB574" s="47">
        <v>0</v>
      </c>
      <c r="AC574" s="47">
        <f>ROUND(N574*1.5%,2)</f>
        <v>41852.22</v>
      </c>
      <c r="AD574" s="47">
        <v>0</v>
      </c>
      <c r="AE574" s="47">
        <v>0</v>
      </c>
      <c r="AF574" s="50" t="s">
        <v>278</v>
      </c>
      <c r="AG574" s="50">
        <v>2021</v>
      </c>
      <c r="AH574" s="51">
        <v>2021</v>
      </c>
      <c r="AT574" s="30" t="e">
        <f>VLOOKUP(C574,AW:AX,2,FALSE)</f>
        <v>#N/A</v>
      </c>
    </row>
    <row r="575" spans="1:46" ht="61.5" x14ac:dyDescent="0.85">
      <c r="A575" s="30">
        <v>1</v>
      </c>
      <c r="B575" s="108">
        <f>SUBTOTAL(103,$A$387:A575)</f>
        <v>186</v>
      </c>
      <c r="C575" s="34" t="s">
        <v>843</v>
      </c>
      <c r="D575" s="47">
        <f t="shared" si="107"/>
        <v>5857926.1899999995</v>
      </c>
      <c r="E575" s="47">
        <v>275881.71000000002</v>
      </c>
      <c r="F575" s="47">
        <v>0</v>
      </c>
      <c r="G575" s="47">
        <f>4232813.64-500000</f>
        <v>3732813.6399999997</v>
      </c>
      <c r="H575" s="47">
        <v>0</v>
      </c>
      <c r="I575" s="47">
        <f>1962660.5-200000</f>
        <v>1762660.5</v>
      </c>
      <c r="J575" s="47">
        <v>0</v>
      </c>
      <c r="K575" s="49">
        <v>0</v>
      </c>
      <c r="L575" s="47">
        <v>0</v>
      </c>
      <c r="M575" s="47">
        <v>0</v>
      </c>
      <c r="N575" s="47">
        <v>0</v>
      </c>
      <c r="O575" s="47">
        <v>0</v>
      </c>
      <c r="P575" s="47">
        <v>0</v>
      </c>
      <c r="Q575" s="47">
        <v>0</v>
      </c>
      <c r="R575" s="47">
        <v>0</v>
      </c>
      <c r="S575" s="47">
        <v>0</v>
      </c>
      <c r="T575" s="47">
        <v>0</v>
      </c>
      <c r="U575" s="47">
        <v>0</v>
      </c>
      <c r="V575" s="47">
        <v>0</v>
      </c>
      <c r="W575" s="47">
        <v>0</v>
      </c>
      <c r="X575" s="47">
        <v>0</v>
      </c>
      <c r="Y575" s="47">
        <v>0</v>
      </c>
      <c r="Z575" s="47">
        <v>0</v>
      </c>
      <c r="AA575" s="47">
        <v>0</v>
      </c>
      <c r="AB575" s="47">
        <v>0</v>
      </c>
      <c r="AC575" s="47">
        <v>86570.34</v>
      </c>
      <c r="AD575" s="47">
        <v>0</v>
      </c>
      <c r="AE575" s="47">
        <v>0</v>
      </c>
      <c r="AF575" s="50" t="s">
        <v>278</v>
      </c>
      <c r="AG575" s="50">
        <v>2021</v>
      </c>
      <c r="AH575" s="51">
        <v>2021</v>
      </c>
      <c r="AT575" s="30" t="e">
        <f>VLOOKUP(C575,AW:AX,2,FALSE)</f>
        <v>#N/A</v>
      </c>
    </row>
    <row r="576" spans="1:46" ht="61.5" x14ac:dyDescent="0.85">
      <c r="A576" s="30">
        <v>1</v>
      </c>
      <c r="B576" s="108">
        <f>SUBTOTAL(103,$A$387:A576)</f>
        <v>187</v>
      </c>
      <c r="C576" s="34" t="s">
        <v>844</v>
      </c>
      <c r="D576" s="47">
        <f t="shared" si="107"/>
        <v>4186989.16</v>
      </c>
      <c r="E576" s="47">
        <v>0</v>
      </c>
      <c r="F576" s="47">
        <v>0</v>
      </c>
      <c r="G576" s="47">
        <v>0</v>
      </c>
      <c r="H576" s="47">
        <v>0</v>
      </c>
      <c r="I576" s="47">
        <v>0</v>
      </c>
      <c r="J576" s="47">
        <v>0</v>
      </c>
      <c r="K576" s="49">
        <v>2</v>
      </c>
      <c r="L576" s="47">
        <v>4186989.16</v>
      </c>
      <c r="M576" s="47">
        <v>0</v>
      </c>
      <c r="N576" s="47">
        <v>0</v>
      </c>
      <c r="O576" s="47">
        <v>0</v>
      </c>
      <c r="P576" s="47">
        <v>0</v>
      </c>
      <c r="Q576" s="47">
        <v>0</v>
      </c>
      <c r="R576" s="47">
        <v>0</v>
      </c>
      <c r="S576" s="47">
        <v>0</v>
      </c>
      <c r="T576" s="47">
        <v>0</v>
      </c>
      <c r="U576" s="47">
        <v>0</v>
      </c>
      <c r="V576" s="47">
        <v>0</v>
      </c>
      <c r="W576" s="47">
        <v>0</v>
      </c>
      <c r="X576" s="47">
        <v>0</v>
      </c>
      <c r="Y576" s="47">
        <v>0</v>
      </c>
      <c r="Z576" s="47">
        <v>0</v>
      </c>
      <c r="AA576" s="47">
        <v>0</v>
      </c>
      <c r="AB576" s="47">
        <v>0</v>
      </c>
      <c r="AC576" s="47">
        <v>0</v>
      </c>
      <c r="AD576" s="47">
        <v>0</v>
      </c>
      <c r="AE576" s="47">
        <v>0</v>
      </c>
      <c r="AF576" s="50" t="s">
        <v>278</v>
      </c>
      <c r="AG576" s="50">
        <v>2021</v>
      </c>
      <c r="AH576" s="51" t="s">
        <v>278</v>
      </c>
      <c r="AT576" s="30" t="e">
        <f>VLOOKUP(C576,AW:AX,2,FALSE)</f>
        <v>#N/A</v>
      </c>
    </row>
    <row r="577" spans="1:46" ht="61.5" x14ac:dyDescent="0.85">
      <c r="A577" s="30">
        <v>1</v>
      </c>
      <c r="B577" s="108">
        <f>SUBTOTAL(103,$A$387:A577)</f>
        <v>188</v>
      </c>
      <c r="C577" s="34" t="s">
        <v>845</v>
      </c>
      <c r="D577" s="47">
        <f t="shared" si="107"/>
        <v>5361631.04</v>
      </c>
      <c r="E577" s="47">
        <v>0</v>
      </c>
      <c r="F577" s="47">
        <v>0</v>
      </c>
      <c r="G577" s="47">
        <v>0</v>
      </c>
      <c r="H577" s="47">
        <v>0</v>
      </c>
      <c r="I577" s="47">
        <v>0</v>
      </c>
      <c r="J577" s="47">
        <v>0</v>
      </c>
      <c r="K577" s="49">
        <v>0</v>
      </c>
      <c r="L577" s="47">
        <v>0</v>
      </c>
      <c r="M577" s="47">
        <v>1154</v>
      </c>
      <c r="N577" s="47">
        <f>5798972.61-516577.5</f>
        <v>5282395.1100000003</v>
      </c>
      <c r="O577" s="47">
        <v>0</v>
      </c>
      <c r="P577" s="47">
        <v>0</v>
      </c>
      <c r="Q577" s="47">
        <v>0</v>
      </c>
      <c r="R577" s="47">
        <v>0</v>
      </c>
      <c r="S577" s="47">
        <v>0</v>
      </c>
      <c r="T577" s="47">
        <v>0</v>
      </c>
      <c r="U577" s="47">
        <v>0</v>
      </c>
      <c r="V577" s="47">
        <v>0</v>
      </c>
      <c r="W577" s="47">
        <v>0</v>
      </c>
      <c r="X577" s="47">
        <v>0</v>
      </c>
      <c r="Y577" s="47">
        <v>0</v>
      </c>
      <c r="Z577" s="47">
        <v>0</v>
      </c>
      <c r="AA577" s="47">
        <v>0</v>
      </c>
      <c r="AB577" s="47">
        <v>0</v>
      </c>
      <c r="AC577" s="47">
        <f>ROUND(N577*1.5%,2)</f>
        <v>79235.929999999993</v>
      </c>
      <c r="AD577" s="47">
        <v>0</v>
      </c>
      <c r="AE577" s="47">
        <v>0</v>
      </c>
      <c r="AF577" s="50" t="s">
        <v>278</v>
      </c>
      <c r="AG577" s="50">
        <v>2021</v>
      </c>
      <c r="AH577" s="51">
        <v>2021</v>
      </c>
      <c r="AT577" s="30" t="e">
        <f>VLOOKUP(C577,AW:AX,2,FALSE)</f>
        <v>#N/A</v>
      </c>
    </row>
    <row r="578" spans="1:46" ht="61.5" x14ac:dyDescent="0.85">
      <c r="A578" s="30">
        <v>1</v>
      </c>
      <c r="B578" s="108">
        <f>SUBTOTAL(103,$A$387:A578)</f>
        <v>189</v>
      </c>
      <c r="C578" s="34" t="s">
        <v>846</v>
      </c>
      <c r="D578" s="47">
        <f t="shared" si="107"/>
        <v>4186989.16</v>
      </c>
      <c r="E578" s="47">
        <v>0</v>
      </c>
      <c r="F578" s="47">
        <v>0</v>
      </c>
      <c r="G578" s="47">
        <v>0</v>
      </c>
      <c r="H578" s="47">
        <v>0</v>
      </c>
      <c r="I578" s="47">
        <v>0</v>
      </c>
      <c r="J578" s="47">
        <v>0</v>
      </c>
      <c r="K578" s="49">
        <v>2</v>
      </c>
      <c r="L578" s="47">
        <v>4186989.16</v>
      </c>
      <c r="M578" s="47">
        <v>0</v>
      </c>
      <c r="N578" s="47">
        <v>0</v>
      </c>
      <c r="O578" s="47">
        <v>0</v>
      </c>
      <c r="P578" s="47">
        <v>0</v>
      </c>
      <c r="Q578" s="47">
        <v>0</v>
      </c>
      <c r="R578" s="47">
        <v>0</v>
      </c>
      <c r="S578" s="47">
        <v>0</v>
      </c>
      <c r="T578" s="47">
        <v>0</v>
      </c>
      <c r="U578" s="47">
        <v>0</v>
      </c>
      <c r="V578" s="47">
        <v>0</v>
      </c>
      <c r="W578" s="47">
        <v>0</v>
      </c>
      <c r="X578" s="47">
        <v>0</v>
      </c>
      <c r="Y578" s="47">
        <v>0</v>
      </c>
      <c r="Z578" s="47">
        <v>0</v>
      </c>
      <c r="AA578" s="47">
        <v>0</v>
      </c>
      <c r="AB578" s="47">
        <v>0</v>
      </c>
      <c r="AC578" s="47">
        <v>0</v>
      </c>
      <c r="AD578" s="47">
        <v>0</v>
      </c>
      <c r="AE578" s="47">
        <v>0</v>
      </c>
      <c r="AF578" s="50" t="s">
        <v>278</v>
      </c>
      <c r="AG578" s="50">
        <v>2021</v>
      </c>
      <c r="AH578" s="51" t="s">
        <v>278</v>
      </c>
      <c r="AT578" s="30" t="e">
        <f>VLOOKUP(C578,AW:AX,2,FALSE)</f>
        <v>#N/A</v>
      </c>
    </row>
    <row r="579" spans="1:46" ht="61.5" x14ac:dyDescent="0.85">
      <c r="A579" s="30">
        <v>1</v>
      </c>
      <c r="B579" s="108">
        <f>SUBTOTAL(103,$A$387:A579)</f>
        <v>190</v>
      </c>
      <c r="C579" s="34" t="s">
        <v>847</v>
      </c>
      <c r="D579" s="47">
        <f t="shared" si="107"/>
        <v>2116554.6800000002</v>
      </c>
      <c r="E579" s="47">
        <v>0</v>
      </c>
      <c r="F579" s="47">
        <v>0</v>
      </c>
      <c r="G579" s="47">
        <v>0</v>
      </c>
      <c r="H579" s="47">
        <v>0</v>
      </c>
      <c r="I579" s="47">
        <v>0</v>
      </c>
      <c r="J579" s="47">
        <v>0</v>
      </c>
      <c r="K579" s="49">
        <v>1</v>
      </c>
      <c r="L579" s="47">
        <v>2116554.6800000002</v>
      </c>
      <c r="M579" s="47">
        <v>0</v>
      </c>
      <c r="N579" s="47">
        <v>0</v>
      </c>
      <c r="O579" s="47">
        <v>0</v>
      </c>
      <c r="P579" s="47">
        <v>0</v>
      </c>
      <c r="Q579" s="47">
        <v>0</v>
      </c>
      <c r="R579" s="47">
        <v>0</v>
      </c>
      <c r="S579" s="47">
        <v>0</v>
      </c>
      <c r="T579" s="47">
        <v>0</v>
      </c>
      <c r="U579" s="47">
        <v>0</v>
      </c>
      <c r="V579" s="47">
        <v>0</v>
      </c>
      <c r="W579" s="47">
        <v>0</v>
      </c>
      <c r="X579" s="47">
        <v>0</v>
      </c>
      <c r="Y579" s="47">
        <v>0</v>
      </c>
      <c r="Z579" s="47">
        <v>0</v>
      </c>
      <c r="AA579" s="47">
        <v>0</v>
      </c>
      <c r="AB579" s="47">
        <v>0</v>
      </c>
      <c r="AC579" s="47">
        <v>0</v>
      </c>
      <c r="AD579" s="47">
        <v>0</v>
      </c>
      <c r="AE579" s="47">
        <v>0</v>
      </c>
      <c r="AF579" s="50" t="s">
        <v>278</v>
      </c>
      <c r="AG579" s="50">
        <v>2021</v>
      </c>
      <c r="AH579" s="51" t="s">
        <v>278</v>
      </c>
      <c r="AT579" s="30" t="e">
        <f>VLOOKUP(C579,AW:AX,2,FALSE)</f>
        <v>#N/A</v>
      </c>
    </row>
    <row r="580" spans="1:46" ht="61.5" x14ac:dyDescent="0.85">
      <c r="A580" s="30">
        <v>1</v>
      </c>
      <c r="B580" s="108">
        <f>SUBTOTAL(103,$A$387:A580)</f>
        <v>191</v>
      </c>
      <c r="C580" s="34" t="s">
        <v>849</v>
      </c>
      <c r="D580" s="47">
        <f t="shared" si="107"/>
        <v>110000</v>
      </c>
      <c r="E580" s="47">
        <v>0</v>
      </c>
      <c r="F580" s="47">
        <v>0</v>
      </c>
      <c r="G580" s="47">
        <v>0</v>
      </c>
      <c r="H580" s="47">
        <v>0</v>
      </c>
      <c r="I580" s="47">
        <v>0</v>
      </c>
      <c r="J580" s="47">
        <v>0</v>
      </c>
      <c r="K580" s="49">
        <v>0</v>
      </c>
      <c r="L580" s="47">
        <v>0</v>
      </c>
      <c r="M580" s="47">
        <v>0</v>
      </c>
      <c r="N580" s="47">
        <v>0</v>
      </c>
      <c r="O580" s="47">
        <v>0</v>
      </c>
      <c r="P580" s="47">
        <v>0</v>
      </c>
      <c r="Q580" s="47">
        <v>0</v>
      </c>
      <c r="R580" s="47">
        <v>0</v>
      </c>
      <c r="S580" s="47">
        <v>0</v>
      </c>
      <c r="T580" s="47">
        <v>0</v>
      </c>
      <c r="U580" s="47">
        <v>0</v>
      </c>
      <c r="V580" s="47">
        <v>0</v>
      </c>
      <c r="W580" s="47">
        <v>0</v>
      </c>
      <c r="X580" s="47">
        <v>0</v>
      </c>
      <c r="Y580" s="47">
        <v>0</v>
      </c>
      <c r="Z580" s="47">
        <v>0</v>
      </c>
      <c r="AA580" s="47">
        <v>0</v>
      </c>
      <c r="AB580" s="47">
        <v>0</v>
      </c>
      <c r="AC580" s="47">
        <v>0</v>
      </c>
      <c r="AD580" s="47">
        <v>110000</v>
      </c>
      <c r="AE580" s="47">
        <v>0</v>
      </c>
      <c r="AF580" s="50">
        <v>2021</v>
      </c>
      <c r="AG580" s="50" t="s">
        <v>278</v>
      </c>
      <c r="AH580" s="51" t="s">
        <v>278</v>
      </c>
      <c r="AT580" s="30" t="e">
        <f>VLOOKUP(C580,AW:AX,2,FALSE)</f>
        <v>#N/A</v>
      </c>
    </row>
    <row r="581" spans="1:46" ht="61.5" x14ac:dyDescent="0.85">
      <c r="A581" s="30">
        <v>1</v>
      </c>
      <c r="B581" s="108">
        <f>SUBTOTAL(103,$A$387:A581)</f>
        <v>192</v>
      </c>
      <c r="C581" s="34" t="s">
        <v>850</v>
      </c>
      <c r="D581" s="47">
        <f t="shared" si="107"/>
        <v>110000</v>
      </c>
      <c r="E581" s="47">
        <v>0</v>
      </c>
      <c r="F581" s="47">
        <v>0</v>
      </c>
      <c r="G581" s="47">
        <v>0</v>
      </c>
      <c r="H581" s="47">
        <v>0</v>
      </c>
      <c r="I581" s="47">
        <v>0</v>
      </c>
      <c r="J581" s="47">
        <v>0</v>
      </c>
      <c r="K581" s="49">
        <v>0</v>
      </c>
      <c r="L581" s="47">
        <v>0</v>
      </c>
      <c r="M581" s="47">
        <v>0</v>
      </c>
      <c r="N581" s="47">
        <v>0</v>
      </c>
      <c r="O581" s="47">
        <v>0</v>
      </c>
      <c r="P581" s="47">
        <v>0</v>
      </c>
      <c r="Q581" s="47">
        <v>0</v>
      </c>
      <c r="R581" s="47">
        <v>0</v>
      </c>
      <c r="S581" s="47">
        <v>0</v>
      </c>
      <c r="T581" s="47">
        <v>0</v>
      </c>
      <c r="U581" s="47">
        <v>0</v>
      </c>
      <c r="V581" s="47">
        <v>0</v>
      </c>
      <c r="W581" s="47">
        <v>0</v>
      </c>
      <c r="X581" s="47">
        <v>0</v>
      </c>
      <c r="Y581" s="47">
        <v>0</v>
      </c>
      <c r="Z581" s="47">
        <v>0</v>
      </c>
      <c r="AA581" s="47">
        <v>0</v>
      </c>
      <c r="AB581" s="47">
        <v>0</v>
      </c>
      <c r="AC581" s="47">
        <v>0</v>
      </c>
      <c r="AD581" s="47">
        <v>110000</v>
      </c>
      <c r="AE581" s="47">
        <v>0</v>
      </c>
      <c r="AF581" s="50">
        <v>2021</v>
      </c>
      <c r="AG581" s="50" t="s">
        <v>278</v>
      </c>
      <c r="AH581" s="51" t="s">
        <v>278</v>
      </c>
      <c r="AT581" s="30" t="e">
        <f>VLOOKUP(C581,AW:AX,2,FALSE)</f>
        <v>#N/A</v>
      </c>
    </row>
    <row r="582" spans="1:46" ht="61.5" x14ac:dyDescent="0.85">
      <c r="A582" s="30">
        <v>1</v>
      </c>
      <c r="B582" s="108">
        <f>SUBTOTAL(103,$A$387:A582)</f>
        <v>193</v>
      </c>
      <c r="C582" s="34" t="s">
        <v>1179</v>
      </c>
      <c r="D582" s="47">
        <f t="shared" si="107"/>
        <v>110000</v>
      </c>
      <c r="E582" s="47">
        <v>0</v>
      </c>
      <c r="F582" s="47">
        <v>0</v>
      </c>
      <c r="G582" s="47">
        <v>0</v>
      </c>
      <c r="H582" s="47">
        <v>0</v>
      </c>
      <c r="I582" s="47">
        <v>0</v>
      </c>
      <c r="J582" s="47">
        <v>0</v>
      </c>
      <c r="K582" s="49">
        <v>0</v>
      </c>
      <c r="L582" s="47">
        <v>0</v>
      </c>
      <c r="M582" s="47">
        <v>0</v>
      </c>
      <c r="N582" s="47">
        <v>0</v>
      </c>
      <c r="O582" s="47">
        <v>0</v>
      </c>
      <c r="P582" s="47">
        <v>0</v>
      </c>
      <c r="Q582" s="47">
        <v>0</v>
      </c>
      <c r="R582" s="47">
        <v>0</v>
      </c>
      <c r="S582" s="47">
        <v>0</v>
      </c>
      <c r="T582" s="47">
        <v>0</v>
      </c>
      <c r="U582" s="47">
        <v>0</v>
      </c>
      <c r="V582" s="47">
        <v>0</v>
      </c>
      <c r="W582" s="47">
        <v>0</v>
      </c>
      <c r="X582" s="47">
        <v>0</v>
      </c>
      <c r="Y582" s="47">
        <v>0</v>
      </c>
      <c r="Z582" s="47">
        <v>0</v>
      </c>
      <c r="AA582" s="47">
        <v>0</v>
      </c>
      <c r="AB582" s="47">
        <v>0</v>
      </c>
      <c r="AC582" s="47">
        <v>0</v>
      </c>
      <c r="AD582" s="47">
        <v>110000</v>
      </c>
      <c r="AE582" s="47">
        <v>0</v>
      </c>
      <c r="AF582" s="50">
        <v>2021</v>
      </c>
      <c r="AG582" s="50" t="s">
        <v>278</v>
      </c>
      <c r="AH582" s="51" t="s">
        <v>278</v>
      </c>
      <c r="AT582" s="30" t="e">
        <f>VLOOKUP(C582,AW:AX,2,FALSE)</f>
        <v>#N/A</v>
      </c>
    </row>
    <row r="583" spans="1:46" ht="61.5" x14ac:dyDescent="0.85">
      <c r="A583" s="30">
        <v>1</v>
      </c>
      <c r="B583" s="108">
        <f>SUBTOTAL(103,$A$387:A583)</f>
        <v>194</v>
      </c>
      <c r="C583" s="34" t="s">
        <v>852</v>
      </c>
      <c r="D583" s="47">
        <f t="shared" si="107"/>
        <v>120000</v>
      </c>
      <c r="E583" s="47">
        <v>0</v>
      </c>
      <c r="F583" s="47">
        <v>0</v>
      </c>
      <c r="G583" s="47">
        <v>0</v>
      </c>
      <c r="H583" s="47">
        <v>0</v>
      </c>
      <c r="I583" s="47">
        <v>0</v>
      </c>
      <c r="J583" s="47">
        <v>0</v>
      </c>
      <c r="K583" s="49">
        <v>0</v>
      </c>
      <c r="L583" s="47">
        <v>0</v>
      </c>
      <c r="M583" s="47">
        <v>0</v>
      </c>
      <c r="N583" s="47">
        <v>0</v>
      </c>
      <c r="O583" s="47">
        <v>0</v>
      </c>
      <c r="P583" s="47">
        <v>0</v>
      </c>
      <c r="Q583" s="47">
        <v>0</v>
      </c>
      <c r="R583" s="47">
        <v>0</v>
      </c>
      <c r="S583" s="47">
        <v>0</v>
      </c>
      <c r="T583" s="47">
        <v>0</v>
      </c>
      <c r="U583" s="47">
        <v>0</v>
      </c>
      <c r="V583" s="47">
        <v>0</v>
      </c>
      <c r="W583" s="47">
        <v>0</v>
      </c>
      <c r="X583" s="47">
        <v>0</v>
      </c>
      <c r="Y583" s="47">
        <v>0</v>
      </c>
      <c r="Z583" s="47">
        <v>0</v>
      </c>
      <c r="AA583" s="47">
        <v>0</v>
      </c>
      <c r="AB583" s="47">
        <v>0</v>
      </c>
      <c r="AC583" s="47">
        <v>0</v>
      </c>
      <c r="AD583" s="47">
        <v>120000</v>
      </c>
      <c r="AE583" s="47">
        <v>0</v>
      </c>
      <c r="AF583" s="50">
        <v>2021</v>
      </c>
      <c r="AG583" s="50" t="s">
        <v>278</v>
      </c>
      <c r="AH583" s="51" t="s">
        <v>278</v>
      </c>
      <c r="AT583" s="30" t="e">
        <f>VLOOKUP(C583,AW:AX,2,FALSE)</f>
        <v>#N/A</v>
      </c>
    </row>
    <row r="584" spans="1:46" ht="61.5" x14ac:dyDescent="0.85">
      <c r="A584" s="30">
        <v>1</v>
      </c>
      <c r="B584" s="108">
        <f>SUBTOTAL(103,$A$387:A584)</f>
        <v>195</v>
      </c>
      <c r="C584" s="34" t="s">
        <v>853</v>
      </c>
      <c r="D584" s="47">
        <f t="shared" si="107"/>
        <v>140000</v>
      </c>
      <c r="E584" s="47">
        <v>0</v>
      </c>
      <c r="F584" s="47">
        <v>0</v>
      </c>
      <c r="G584" s="47">
        <v>0</v>
      </c>
      <c r="H584" s="47">
        <v>0</v>
      </c>
      <c r="I584" s="47">
        <v>0</v>
      </c>
      <c r="J584" s="47">
        <v>0</v>
      </c>
      <c r="K584" s="49">
        <v>0</v>
      </c>
      <c r="L584" s="47">
        <v>0</v>
      </c>
      <c r="M584" s="47">
        <v>0</v>
      </c>
      <c r="N584" s="47">
        <v>0</v>
      </c>
      <c r="O584" s="47">
        <v>0</v>
      </c>
      <c r="P584" s="47">
        <v>0</v>
      </c>
      <c r="Q584" s="47">
        <v>0</v>
      </c>
      <c r="R584" s="47">
        <v>0</v>
      </c>
      <c r="S584" s="47">
        <v>0</v>
      </c>
      <c r="T584" s="47">
        <v>0</v>
      </c>
      <c r="U584" s="47">
        <v>0</v>
      </c>
      <c r="V584" s="47">
        <v>0</v>
      </c>
      <c r="W584" s="47">
        <v>0</v>
      </c>
      <c r="X584" s="47">
        <v>0</v>
      </c>
      <c r="Y584" s="47">
        <v>0</v>
      </c>
      <c r="Z584" s="47">
        <v>0</v>
      </c>
      <c r="AA584" s="47">
        <v>0</v>
      </c>
      <c r="AB584" s="47">
        <v>0</v>
      </c>
      <c r="AC584" s="47">
        <v>0</v>
      </c>
      <c r="AD584" s="47">
        <v>140000</v>
      </c>
      <c r="AE584" s="47">
        <v>0</v>
      </c>
      <c r="AF584" s="50">
        <v>2021</v>
      </c>
      <c r="AG584" s="50" t="s">
        <v>278</v>
      </c>
      <c r="AH584" s="51" t="s">
        <v>278</v>
      </c>
      <c r="AT584" s="30">
        <f>VLOOKUP(C584,AW:AX,2,FALSE)</f>
        <v>1</v>
      </c>
    </row>
    <row r="585" spans="1:46" ht="61.5" x14ac:dyDescent="0.85">
      <c r="A585" s="30">
        <v>1</v>
      </c>
      <c r="B585" s="108">
        <f>SUBTOTAL(103,$A$387:A585)</f>
        <v>196</v>
      </c>
      <c r="C585" s="34" t="s">
        <v>854</v>
      </c>
      <c r="D585" s="47">
        <f t="shared" si="107"/>
        <v>110000</v>
      </c>
      <c r="E585" s="47">
        <v>0</v>
      </c>
      <c r="F585" s="47">
        <v>0</v>
      </c>
      <c r="G585" s="47">
        <v>0</v>
      </c>
      <c r="H585" s="47">
        <v>0</v>
      </c>
      <c r="I585" s="47">
        <v>0</v>
      </c>
      <c r="J585" s="47">
        <v>0</v>
      </c>
      <c r="K585" s="49">
        <v>0</v>
      </c>
      <c r="L585" s="47">
        <v>0</v>
      </c>
      <c r="M585" s="47">
        <v>0</v>
      </c>
      <c r="N585" s="47">
        <v>0</v>
      </c>
      <c r="O585" s="47">
        <v>0</v>
      </c>
      <c r="P585" s="47">
        <v>0</v>
      </c>
      <c r="Q585" s="47">
        <v>0</v>
      </c>
      <c r="R585" s="47">
        <v>0</v>
      </c>
      <c r="S585" s="47">
        <v>0</v>
      </c>
      <c r="T585" s="47">
        <v>0</v>
      </c>
      <c r="U585" s="47">
        <v>0</v>
      </c>
      <c r="V585" s="47">
        <v>0</v>
      </c>
      <c r="W585" s="47">
        <v>0</v>
      </c>
      <c r="X585" s="47">
        <v>0</v>
      </c>
      <c r="Y585" s="47">
        <v>0</v>
      </c>
      <c r="Z585" s="47">
        <v>0</v>
      </c>
      <c r="AA585" s="47">
        <v>0</v>
      </c>
      <c r="AB585" s="47">
        <v>0</v>
      </c>
      <c r="AC585" s="47">
        <v>0</v>
      </c>
      <c r="AD585" s="47">
        <v>110000</v>
      </c>
      <c r="AE585" s="47">
        <v>0</v>
      </c>
      <c r="AF585" s="50">
        <v>2021</v>
      </c>
      <c r="AG585" s="50" t="s">
        <v>278</v>
      </c>
      <c r="AH585" s="51" t="s">
        <v>278</v>
      </c>
      <c r="AT585" s="30">
        <f>VLOOKUP(C585,AW:AX,2,FALSE)</f>
        <v>1</v>
      </c>
    </row>
    <row r="586" spans="1:46" ht="61.5" x14ac:dyDescent="0.85">
      <c r="A586" s="30">
        <v>1</v>
      </c>
      <c r="B586" s="108">
        <f>SUBTOTAL(103,$A$387:A586)</f>
        <v>197</v>
      </c>
      <c r="C586" s="34" t="s">
        <v>855</v>
      </c>
      <c r="D586" s="47">
        <f t="shared" si="107"/>
        <v>110000</v>
      </c>
      <c r="E586" s="47">
        <v>0</v>
      </c>
      <c r="F586" s="47">
        <v>0</v>
      </c>
      <c r="G586" s="47">
        <v>0</v>
      </c>
      <c r="H586" s="47">
        <v>0</v>
      </c>
      <c r="I586" s="47">
        <v>0</v>
      </c>
      <c r="J586" s="47">
        <v>0</v>
      </c>
      <c r="K586" s="49">
        <v>0</v>
      </c>
      <c r="L586" s="47">
        <v>0</v>
      </c>
      <c r="M586" s="47">
        <v>0</v>
      </c>
      <c r="N586" s="47">
        <v>0</v>
      </c>
      <c r="O586" s="47">
        <v>0</v>
      </c>
      <c r="P586" s="47">
        <v>0</v>
      </c>
      <c r="Q586" s="47">
        <v>0</v>
      </c>
      <c r="R586" s="47">
        <v>0</v>
      </c>
      <c r="S586" s="47">
        <v>0</v>
      </c>
      <c r="T586" s="47">
        <v>0</v>
      </c>
      <c r="U586" s="47">
        <v>0</v>
      </c>
      <c r="V586" s="47">
        <v>0</v>
      </c>
      <c r="W586" s="47">
        <v>0</v>
      </c>
      <c r="X586" s="47">
        <v>0</v>
      </c>
      <c r="Y586" s="47">
        <v>0</v>
      </c>
      <c r="Z586" s="47">
        <v>0</v>
      </c>
      <c r="AA586" s="47">
        <v>0</v>
      </c>
      <c r="AB586" s="47">
        <v>0</v>
      </c>
      <c r="AC586" s="47">
        <v>0</v>
      </c>
      <c r="AD586" s="47">
        <v>110000</v>
      </c>
      <c r="AE586" s="47">
        <v>0</v>
      </c>
      <c r="AF586" s="50">
        <v>2021</v>
      </c>
      <c r="AG586" s="50" t="s">
        <v>278</v>
      </c>
      <c r="AH586" s="51" t="s">
        <v>278</v>
      </c>
      <c r="AT586" s="30" t="e">
        <f>VLOOKUP(C586,AW:AX,2,FALSE)</f>
        <v>#N/A</v>
      </c>
    </row>
    <row r="587" spans="1:46" ht="61.5" x14ac:dyDescent="0.85">
      <c r="A587" s="30">
        <v>1</v>
      </c>
      <c r="B587" s="108">
        <f>SUBTOTAL(103,$A$387:A587)</f>
        <v>198</v>
      </c>
      <c r="C587" s="34" t="s">
        <v>856</v>
      </c>
      <c r="D587" s="47">
        <f t="shared" si="107"/>
        <v>110000</v>
      </c>
      <c r="E587" s="47">
        <v>0</v>
      </c>
      <c r="F587" s="47">
        <v>0</v>
      </c>
      <c r="G587" s="47">
        <v>0</v>
      </c>
      <c r="H587" s="47">
        <v>0</v>
      </c>
      <c r="I587" s="47">
        <v>0</v>
      </c>
      <c r="J587" s="47">
        <v>0</v>
      </c>
      <c r="K587" s="49">
        <v>0</v>
      </c>
      <c r="L587" s="47">
        <v>0</v>
      </c>
      <c r="M587" s="47">
        <v>0</v>
      </c>
      <c r="N587" s="47">
        <v>0</v>
      </c>
      <c r="O587" s="47">
        <v>0</v>
      </c>
      <c r="P587" s="47">
        <v>0</v>
      </c>
      <c r="Q587" s="47">
        <v>0</v>
      </c>
      <c r="R587" s="47">
        <v>0</v>
      </c>
      <c r="S587" s="47">
        <v>0</v>
      </c>
      <c r="T587" s="47">
        <v>0</v>
      </c>
      <c r="U587" s="47">
        <v>0</v>
      </c>
      <c r="V587" s="47">
        <v>0</v>
      </c>
      <c r="W587" s="47">
        <v>0</v>
      </c>
      <c r="X587" s="47">
        <v>0</v>
      </c>
      <c r="Y587" s="47">
        <v>0</v>
      </c>
      <c r="Z587" s="47">
        <v>0</v>
      </c>
      <c r="AA587" s="47">
        <v>0</v>
      </c>
      <c r="AB587" s="47">
        <v>0</v>
      </c>
      <c r="AC587" s="47">
        <v>0</v>
      </c>
      <c r="AD587" s="47">
        <v>110000</v>
      </c>
      <c r="AE587" s="47">
        <v>0</v>
      </c>
      <c r="AF587" s="50">
        <v>2021</v>
      </c>
      <c r="AG587" s="50" t="s">
        <v>278</v>
      </c>
      <c r="AH587" s="51" t="s">
        <v>278</v>
      </c>
      <c r="AT587" s="30" t="e">
        <f>VLOOKUP(C587,AW:AX,2,FALSE)</f>
        <v>#N/A</v>
      </c>
    </row>
    <row r="588" spans="1:46" ht="61.5" x14ac:dyDescent="0.85">
      <c r="A588" s="30">
        <v>1</v>
      </c>
      <c r="B588" s="108">
        <f>SUBTOTAL(103,$A$387:A588)</f>
        <v>199</v>
      </c>
      <c r="C588" s="34" t="s">
        <v>857</v>
      </c>
      <c r="D588" s="47">
        <f t="shared" si="107"/>
        <v>130000</v>
      </c>
      <c r="E588" s="47">
        <v>0</v>
      </c>
      <c r="F588" s="47">
        <v>0</v>
      </c>
      <c r="G588" s="47">
        <v>0</v>
      </c>
      <c r="H588" s="47">
        <v>0</v>
      </c>
      <c r="I588" s="47">
        <v>0</v>
      </c>
      <c r="J588" s="47">
        <v>0</v>
      </c>
      <c r="K588" s="49">
        <v>0</v>
      </c>
      <c r="L588" s="47">
        <v>0</v>
      </c>
      <c r="M588" s="47">
        <v>0</v>
      </c>
      <c r="N588" s="47">
        <v>0</v>
      </c>
      <c r="O588" s="47">
        <v>0</v>
      </c>
      <c r="P588" s="47">
        <v>0</v>
      </c>
      <c r="Q588" s="47">
        <v>0</v>
      </c>
      <c r="R588" s="47">
        <v>0</v>
      </c>
      <c r="S588" s="47">
        <v>0</v>
      </c>
      <c r="T588" s="47">
        <v>0</v>
      </c>
      <c r="U588" s="47">
        <v>0</v>
      </c>
      <c r="V588" s="47">
        <v>0</v>
      </c>
      <c r="W588" s="47">
        <v>0</v>
      </c>
      <c r="X588" s="47">
        <v>0</v>
      </c>
      <c r="Y588" s="47">
        <v>0</v>
      </c>
      <c r="Z588" s="47">
        <v>0</v>
      </c>
      <c r="AA588" s="47">
        <v>0</v>
      </c>
      <c r="AB588" s="47">
        <v>0</v>
      </c>
      <c r="AC588" s="47">
        <v>0</v>
      </c>
      <c r="AD588" s="47">
        <v>130000</v>
      </c>
      <c r="AE588" s="47">
        <v>0</v>
      </c>
      <c r="AF588" s="50">
        <v>2021</v>
      </c>
      <c r="AG588" s="50" t="s">
        <v>278</v>
      </c>
      <c r="AH588" s="51" t="s">
        <v>278</v>
      </c>
      <c r="AT588" s="30" t="e">
        <f>VLOOKUP(C588,AW:AX,2,FALSE)</f>
        <v>#N/A</v>
      </c>
    </row>
    <row r="589" spans="1:46" ht="61.5" x14ac:dyDescent="0.85">
      <c r="A589" s="30">
        <v>1</v>
      </c>
      <c r="B589" s="108">
        <f>SUBTOTAL(103,$A$387:A589)</f>
        <v>200</v>
      </c>
      <c r="C589" s="34" t="s">
        <v>858</v>
      </c>
      <c r="D589" s="47">
        <f t="shared" si="107"/>
        <v>200000</v>
      </c>
      <c r="E589" s="47">
        <v>0</v>
      </c>
      <c r="F589" s="47">
        <v>0</v>
      </c>
      <c r="G589" s="47">
        <v>0</v>
      </c>
      <c r="H589" s="47">
        <v>0</v>
      </c>
      <c r="I589" s="47">
        <v>0</v>
      </c>
      <c r="J589" s="47">
        <v>0</v>
      </c>
      <c r="K589" s="49">
        <v>0</v>
      </c>
      <c r="L589" s="47">
        <v>0</v>
      </c>
      <c r="M589" s="47">
        <v>0</v>
      </c>
      <c r="N589" s="47">
        <v>0</v>
      </c>
      <c r="O589" s="47">
        <v>0</v>
      </c>
      <c r="P589" s="47">
        <v>0</v>
      </c>
      <c r="Q589" s="47">
        <v>0</v>
      </c>
      <c r="R589" s="47">
        <v>0</v>
      </c>
      <c r="S589" s="47">
        <v>0</v>
      </c>
      <c r="T589" s="47">
        <v>0</v>
      </c>
      <c r="U589" s="47">
        <v>0</v>
      </c>
      <c r="V589" s="47">
        <v>0</v>
      </c>
      <c r="W589" s="47">
        <v>0</v>
      </c>
      <c r="X589" s="47">
        <v>0</v>
      </c>
      <c r="Y589" s="47">
        <v>0</v>
      </c>
      <c r="Z589" s="47">
        <v>0</v>
      </c>
      <c r="AA589" s="47">
        <v>0</v>
      </c>
      <c r="AB589" s="47">
        <v>0</v>
      </c>
      <c r="AC589" s="47">
        <v>0</v>
      </c>
      <c r="AD589" s="47">
        <v>200000</v>
      </c>
      <c r="AE589" s="47">
        <v>0</v>
      </c>
      <c r="AF589" s="50">
        <v>2021</v>
      </c>
      <c r="AG589" s="50" t="s">
        <v>278</v>
      </c>
      <c r="AH589" s="51" t="s">
        <v>278</v>
      </c>
      <c r="AT589" s="30" t="e">
        <f>VLOOKUP(C589,AW:AX,2,FALSE)</f>
        <v>#N/A</v>
      </c>
    </row>
    <row r="590" spans="1:46" ht="61.5" x14ac:dyDescent="0.85">
      <c r="A590" s="30">
        <v>1</v>
      </c>
      <c r="B590" s="108">
        <f>SUBTOTAL(103,$A$387:A590)</f>
        <v>201</v>
      </c>
      <c r="C590" s="34" t="s">
        <v>881</v>
      </c>
      <c r="D590" s="47">
        <f t="shared" si="107"/>
        <v>80000</v>
      </c>
      <c r="E590" s="47">
        <v>0</v>
      </c>
      <c r="F590" s="47">
        <v>0</v>
      </c>
      <c r="G590" s="47">
        <v>0</v>
      </c>
      <c r="H590" s="47">
        <v>0</v>
      </c>
      <c r="I590" s="47">
        <v>0</v>
      </c>
      <c r="J590" s="47">
        <v>0</v>
      </c>
      <c r="K590" s="49">
        <v>0</v>
      </c>
      <c r="L590" s="47">
        <v>0</v>
      </c>
      <c r="M590" s="47">
        <v>0</v>
      </c>
      <c r="N590" s="47">
        <v>0</v>
      </c>
      <c r="O590" s="47">
        <v>0</v>
      </c>
      <c r="P590" s="47">
        <v>0</v>
      </c>
      <c r="Q590" s="47">
        <v>0</v>
      </c>
      <c r="R590" s="47">
        <v>0</v>
      </c>
      <c r="S590" s="47">
        <v>0</v>
      </c>
      <c r="T590" s="47">
        <v>0</v>
      </c>
      <c r="U590" s="47">
        <v>0</v>
      </c>
      <c r="V590" s="47">
        <v>0</v>
      </c>
      <c r="W590" s="47">
        <v>0</v>
      </c>
      <c r="X590" s="47">
        <v>0</v>
      </c>
      <c r="Y590" s="47">
        <v>0</v>
      </c>
      <c r="Z590" s="47">
        <v>0</v>
      </c>
      <c r="AA590" s="47">
        <v>0</v>
      </c>
      <c r="AB590" s="47">
        <v>0</v>
      </c>
      <c r="AC590" s="47">
        <v>0</v>
      </c>
      <c r="AD590" s="47">
        <v>80000</v>
      </c>
      <c r="AE590" s="47">
        <v>0</v>
      </c>
      <c r="AF590" s="50">
        <v>2021</v>
      </c>
      <c r="AG590" s="50" t="s">
        <v>278</v>
      </c>
      <c r="AH590" s="51" t="s">
        <v>278</v>
      </c>
      <c r="AT590" s="30">
        <f>VLOOKUP(C590,AW:AX,2,FALSE)</f>
        <v>1</v>
      </c>
    </row>
    <row r="591" spans="1:46" ht="61.5" x14ac:dyDescent="0.85">
      <c r="B591" s="34" t="s">
        <v>824</v>
      </c>
      <c r="C591" s="128"/>
      <c r="D591" s="47">
        <f>SUM(D592:D594)</f>
        <v>21856214.649999999</v>
      </c>
      <c r="E591" s="47">
        <f t="shared" ref="E591:AE591" si="108">SUM(E592:E594)</f>
        <v>601798.30000000005</v>
      </c>
      <c r="F591" s="47">
        <f t="shared" si="108"/>
        <v>1360064.57</v>
      </c>
      <c r="G591" s="47">
        <f t="shared" si="108"/>
        <v>1159210.95</v>
      </c>
      <c r="H591" s="47">
        <f t="shared" si="108"/>
        <v>1072260.3</v>
      </c>
      <c r="I591" s="47">
        <f t="shared" si="108"/>
        <v>2605699.19</v>
      </c>
      <c r="J591" s="47">
        <f t="shared" si="108"/>
        <v>0</v>
      </c>
      <c r="K591" s="49">
        <f t="shared" si="108"/>
        <v>4</v>
      </c>
      <c r="L591" s="47">
        <f t="shared" si="108"/>
        <v>8873212</v>
      </c>
      <c r="M591" s="47">
        <f t="shared" si="108"/>
        <v>0</v>
      </c>
      <c r="N591" s="47">
        <f t="shared" si="108"/>
        <v>0</v>
      </c>
      <c r="O591" s="47">
        <f t="shared" si="108"/>
        <v>0</v>
      </c>
      <c r="P591" s="47">
        <f t="shared" si="108"/>
        <v>0</v>
      </c>
      <c r="Q591" s="47">
        <f t="shared" si="108"/>
        <v>2476.9</v>
      </c>
      <c r="R591" s="47">
        <f t="shared" si="108"/>
        <v>5381264.8700000001</v>
      </c>
      <c r="S591" s="47">
        <f t="shared" si="108"/>
        <v>0</v>
      </c>
      <c r="T591" s="47">
        <f t="shared" si="108"/>
        <v>0</v>
      </c>
      <c r="U591" s="47">
        <f t="shared" si="108"/>
        <v>0</v>
      </c>
      <c r="V591" s="47">
        <f t="shared" si="108"/>
        <v>0</v>
      </c>
      <c r="W591" s="47">
        <f t="shared" si="108"/>
        <v>0</v>
      </c>
      <c r="X591" s="47">
        <f t="shared" si="108"/>
        <v>0</v>
      </c>
      <c r="Y591" s="47">
        <f t="shared" si="108"/>
        <v>0</v>
      </c>
      <c r="Z591" s="47">
        <f t="shared" si="108"/>
        <v>0</v>
      </c>
      <c r="AA591" s="47">
        <f t="shared" si="108"/>
        <v>0</v>
      </c>
      <c r="AB591" s="47">
        <f t="shared" si="108"/>
        <v>0</v>
      </c>
      <c r="AC591" s="47">
        <f t="shared" si="108"/>
        <v>182704.47</v>
      </c>
      <c r="AD591" s="47">
        <f t="shared" si="108"/>
        <v>620000</v>
      </c>
      <c r="AE591" s="47">
        <f t="shared" si="108"/>
        <v>0</v>
      </c>
      <c r="AF591" s="121" t="s">
        <v>817</v>
      </c>
      <c r="AG591" s="121" t="s">
        <v>817</v>
      </c>
      <c r="AH591" s="122" t="s">
        <v>817</v>
      </c>
      <c r="AT591" s="30">
        <f>VLOOKUP(C591,AW:AX,2,FALSE)</f>
        <v>0</v>
      </c>
    </row>
    <row r="592" spans="1:46" ht="61.5" x14ac:dyDescent="0.85">
      <c r="A592" s="30">
        <v>1</v>
      </c>
      <c r="B592" s="108">
        <f>SUBTOTAL(103,$A$387:A592)</f>
        <v>202</v>
      </c>
      <c r="C592" s="34" t="s">
        <v>403</v>
      </c>
      <c r="D592" s="47">
        <f t="shared" ref="D592:D594" si="109">E592+F592+G592+H592+I592+J592+L592+N592+P592+R592+T592+U592+V592+W592+X592+Y592+Z592+AA592+AB592+AC592+AD592+AE592</f>
        <v>8993212</v>
      </c>
      <c r="E592" s="47">
        <v>0</v>
      </c>
      <c r="F592" s="47">
        <v>0</v>
      </c>
      <c r="G592" s="47">
        <v>0</v>
      </c>
      <c r="H592" s="47">
        <v>0</v>
      </c>
      <c r="I592" s="47">
        <v>0</v>
      </c>
      <c r="J592" s="47">
        <v>0</v>
      </c>
      <c r="K592" s="49">
        <v>4</v>
      </c>
      <c r="L592" s="47">
        <v>8873212</v>
      </c>
      <c r="M592" s="47">
        <v>0</v>
      </c>
      <c r="N592" s="47">
        <v>0</v>
      </c>
      <c r="O592" s="47">
        <v>0</v>
      </c>
      <c r="P592" s="47">
        <v>0</v>
      </c>
      <c r="Q592" s="47">
        <v>0</v>
      </c>
      <c r="R592" s="47">
        <v>0</v>
      </c>
      <c r="S592" s="47">
        <v>0</v>
      </c>
      <c r="T592" s="47">
        <v>0</v>
      </c>
      <c r="U592" s="47">
        <v>0</v>
      </c>
      <c r="V592" s="47">
        <v>0</v>
      </c>
      <c r="W592" s="47">
        <v>0</v>
      </c>
      <c r="X592" s="47">
        <v>0</v>
      </c>
      <c r="Y592" s="47">
        <v>0</v>
      </c>
      <c r="Z592" s="47">
        <v>0</v>
      </c>
      <c r="AA592" s="47">
        <v>0</v>
      </c>
      <c r="AB592" s="47">
        <v>0</v>
      </c>
      <c r="AC592" s="47">
        <v>0</v>
      </c>
      <c r="AD592" s="47">
        <v>120000</v>
      </c>
      <c r="AE592" s="47">
        <v>0</v>
      </c>
      <c r="AF592" s="50">
        <v>2021</v>
      </c>
      <c r="AG592" s="50">
        <v>2021</v>
      </c>
      <c r="AH592" s="51" t="s">
        <v>278</v>
      </c>
      <c r="AT592" s="30" t="e">
        <f>VLOOKUP(C592,AW:AX,2,FALSE)</f>
        <v>#N/A</v>
      </c>
    </row>
    <row r="593" spans="1:46" ht="61.5" x14ac:dyDescent="0.85">
      <c r="A593" s="30">
        <v>1</v>
      </c>
      <c r="B593" s="108">
        <f>SUBTOTAL(103,$A$387:A593)</f>
        <v>203</v>
      </c>
      <c r="C593" s="34" t="s">
        <v>404</v>
      </c>
      <c r="D593" s="47">
        <f t="shared" si="109"/>
        <v>7201018.8100000005</v>
      </c>
      <c r="E593" s="47">
        <v>601798.30000000005</v>
      </c>
      <c r="F593" s="47">
        <v>1360064.57</v>
      </c>
      <c r="G593" s="47">
        <v>1159210.95</v>
      </c>
      <c r="H593" s="47">
        <v>1072260.3</v>
      </c>
      <c r="I593" s="47">
        <v>2605699.19</v>
      </c>
      <c r="J593" s="47">
        <v>0</v>
      </c>
      <c r="K593" s="49">
        <v>0</v>
      </c>
      <c r="L593" s="47">
        <v>0</v>
      </c>
      <c r="M593" s="47">
        <v>0</v>
      </c>
      <c r="N593" s="47">
        <v>0</v>
      </c>
      <c r="O593" s="47">
        <v>0</v>
      </c>
      <c r="P593" s="47">
        <v>0</v>
      </c>
      <c r="Q593" s="47">
        <v>0</v>
      </c>
      <c r="R593" s="47">
        <v>0</v>
      </c>
      <c r="S593" s="47">
        <v>0</v>
      </c>
      <c r="T593" s="47">
        <v>0</v>
      </c>
      <c r="U593" s="47">
        <v>0</v>
      </c>
      <c r="V593" s="47">
        <v>0</v>
      </c>
      <c r="W593" s="47">
        <v>0</v>
      </c>
      <c r="X593" s="47">
        <v>0</v>
      </c>
      <c r="Y593" s="47">
        <v>0</v>
      </c>
      <c r="Z593" s="47">
        <v>0</v>
      </c>
      <c r="AA593" s="47">
        <v>0</v>
      </c>
      <c r="AB593" s="47">
        <v>0</v>
      </c>
      <c r="AC593" s="47">
        <v>101985.5</v>
      </c>
      <c r="AD593" s="47">
        <v>300000</v>
      </c>
      <c r="AE593" s="47">
        <v>0</v>
      </c>
      <c r="AF593" s="50">
        <v>2021</v>
      </c>
      <c r="AG593" s="50">
        <v>2021</v>
      </c>
      <c r="AH593" s="51">
        <v>2021</v>
      </c>
      <c r="AT593" s="30" t="e">
        <f>VLOOKUP(C593,AW:AX,2,FALSE)</f>
        <v>#N/A</v>
      </c>
    </row>
    <row r="594" spans="1:46" ht="61.5" x14ac:dyDescent="0.85">
      <c r="A594" s="30">
        <v>1</v>
      </c>
      <c r="B594" s="108">
        <f>SUBTOTAL(103,$A$387:A594)</f>
        <v>204</v>
      </c>
      <c r="C594" s="34" t="s">
        <v>405</v>
      </c>
      <c r="D594" s="47">
        <f t="shared" si="109"/>
        <v>5661983.8399999999</v>
      </c>
      <c r="E594" s="47">
        <v>0</v>
      </c>
      <c r="F594" s="47">
        <v>0</v>
      </c>
      <c r="G594" s="47">
        <v>0</v>
      </c>
      <c r="H594" s="47">
        <v>0</v>
      </c>
      <c r="I594" s="47">
        <v>0</v>
      </c>
      <c r="J594" s="47">
        <v>0</v>
      </c>
      <c r="K594" s="49">
        <v>0</v>
      </c>
      <c r="L594" s="47">
        <v>0</v>
      </c>
      <c r="M594" s="47">
        <v>0</v>
      </c>
      <c r="N594" s="47">
        <v>0</v>
      </c>
      <c r="O594" s="47">
        <v>0</v>
      </c>
      <c r="P594" s="47">
        <v>0</v>
      </c>
      <c r="Q594" s="47">
        <v>2476.9</v>
      </c>
      <c r="R594" s="47">
        <v>5381264.8700000001</v>
      </c>
      <c r="S594" s="47">
        <v>0</v>
      </c>
      <c r="T594" s="47">
        <v>0</v>
      </c>
      <c r="U594" s="47">
        <v>0</v>
      </c>
      <c r="V594" s="47">
        <v>0</v>
      </c>
      <c r="W594" s="47">
        <v>0</v>
      </c>
      <c r="X594" s="47">
        <v>0</v>
      </c>
      <c r="Y594" s="47">
        <v>0</v>
      </c>
      <c r="Z594" s="47">
        <v>0</v>
      </c>
      <c r="AA594" s="47">
        <v>0</v>
      </c>
      <c r="AB594" s="47">
        <v>0</v>
      </c>
      <c r="AC594" s="47">
        <v>80718.97</v>
      </c>
      <c r="AD594" s="47">
        <v>200000</v>
      </c>
      <c r="AE594" s="47">
        <v>0</v>
      </c>
      <c r="AF594" s="50">
        <v>2021</v>
      </c>
      <c r="AG594" s="50">
        <v>2021</v>
      </c>
      <c r="AH594" s="51">
        <v>2021</v>
      </c>
      <c r="AT594" s="30" t="e">
        <f>VLOOKUP(C594,AW:AX,2,FALSE)</f>
        <v>#N/A</v>
      </c>
    </row>
    <row r="595" spans="1:46" ht="61.5" x14ac:dyDescent="0.85">
      <c r="B595" s="34" t="s">
        <v>883</v>
      </c>
      <c r="C595" s="128"/>
      <c r="D595" s="47">
        <f>SUM(D596:D607)</f>
        <v>51168217.75</v>
      </c>
      <c r="E595" s="47">
        <f t="shared" ref="E595:AE595" si="110">SUM(E596:E607)</f>
        <v>0</v>
      </c>
      <c r="F595" s="47">
        <f t="shared" si="110"/>
        <v>0</v>
      </c>
      <c r="G595" s="47">
        <f t="shared" si="110"/>
        <v>0</v>
      </c>
      <c r="H595" s="47">
        <f t="shared" si="110"/>
        <v>0</v>
      </c>
      <c r="I595" s="47">
        <f t="shared" si="110"/>
        <v>0</v>
      </c>
      <c r="J595" s="47">
        <f t="shared" si="110"/>
        <v>0</v>
      </c>
      <c r="K595" s="49">
        <f t="shared" si="110"/>
        <v>1</v>
      </c>
      <c r="L595" s="47">
        <f t="shared" si="110"/>
        <v>2148303</v>
      </c>
      <c r="M595" s="47">
        <f t="shared" si="110"/>
        <v>9401.1</v>
      </c>
      <c r="N595" s="47">
        <f t="shared" si="110"/>
        <v>46482674.640000001</v>
      </c>
      <c r="O595" s="47">
        <f t="shared" si="110"/>
        <v>0</v>
      </c>
      <c r="P595" s="47">
        <f t="shared" si="110"/>
        <v>0</v>
      </c>
      <c r="Q595" s="47">
        <f t="shared" si="110"/>
        <v>0</v>
      </c>
      <c r="R595" s="47">
        <f t="shared" si="110"/>
        <v>0</v>
      </c>
      <c r="S595" s="47">
        <f t="shared" si="110"/>
        <v>0</v>
      </c>
      <c r="T595" s="47">
        <f t="shared" si="110"/>
        <v>0</v>
      </c>
      <c r="U595" s="47">
        <f t="shared" si="110"/>
        <v>0</v>
      </c>
      <c r="V595" s="47">
        <f t="shared" si="110"/>
        <v>0</v>
      </c>
      <c r="W595" s="47">
        <f t="shared" si="110"/>
        <v>0</v>
      </c>
      <c r="X595" s="47">
        <f t="shared" si="110"/>
        <v>0</v>
      </c>
      <c r="Y595" s="47">
        <f t="shared" si="110"/>
        <v>0</v>
      </c>
      <c r="Z595" s="47">
        <f t="shared" si="110"/>
        <v>0</v>
      </c>
      <c r="AA595" s="47">
        <f t="shared" si="110"/>
        <v>0</v>
      </c>
      <c r="AB595" s="47">
        <f t="shared" si="110"/>
        <v>0</v>
      </c>
      <c r="AC595" s="47">
        <f t="shared" si="110"/>
        <v>697240.1100000001</v>
      </c>
      <c r="AD595" s="47">
        <f t="shared" si="110"/>
        <v>1840000</v>
      </c>
      <c r="AE595" s="47">
        <f t="shared" si="110"/>
        <v>0</v>
      </c>
      <c r="AF595" s="121" t="s">
        <v>817</v>
      </c>
      <c r="AG595" s="121" t="s">
        <v>817</v>
      </c>
      <c r="AH595" s="122" t="s">
        <v>817</v>
      </c>
      <c r="AT595" s="30">
        <f>VLOOKUP(C595,AW:AX,2,FALSE)</f>
        <v>0</v>
      </c>
    </row>
    <row r="596" spans="1:46" ht="61.5" x14ac:dyDescent="0.85">
      <c r="A596" s="30">
        <v>1</v>
      </c>
      <c r="B596" s="108">
        <f>SUBTOTAL(103,$A$387:A596)</f>
        <v>205</v>
      </c>
      <c r="C596" s="34" t="s">
        <v>669</v>
      </c>
      <c r="D596" s="47">
        <f t="shared" ref="D596:D607" si="111">E596+F596+G596+H596+I596+J596+L596+N596+P596+R596+T596+U596+V596+W596+X596+Y596+Z596+AA596+AB596+AC596+AD596+AE596</f>
        <v>4335833</v>
      </c>
      <c r="E596" s="52">
        <v>0</v>
      </c>
      <c r="F596" s="52">
        <v>0</v>
      </c>
      <c r="G596" s="52">
        <v>0</v>
      </c>
      <c r="H596" s="52">
        <v>0</v>
      </c>
      <c r="I596" s="52">
        <v>0</v>
      </c>
      <c r="J596" s="52">
        <v>0</v>
      </c>
      <c r="K596" s="49">
        <v>0</v>
      </c>
      <c r="L596" s="47">
        <v>0</v>
      </c>
      <c r="M596" s="47">
        <v>773</v>
      </c>
      <c r="N596" s="47">
        <v>4123973.4</v>
      </c>
      <c r="O596" s="47">
        <v>0</v>
      </c>
      <c r="P596" s="47">
        <v>0</v>
      </c>
      <c r="Q596" s="47">
        <v>0</v>
      </c>
      <c r="R596" s="47">
        <v>0</v>
      </c>
      <c r="S596" s="47">
        <v>0</v>
      </c>
      <c r="T596" s="47">
        <v>0</v>
      </c>
      <c r="U596" s="47">
        <v>0</v>
      </c>
      <c r="V596" s="47">
        <v>0</v>
      </c>
      <c r="W596" s="47">
        <v>0</v>
      </c>
      <c r="X596" s="47">
        <v>0</v>
      </c>
      <c r="Y596" s="47">
        <v>0</v>
      </c>
      <c r="Z596" s="47">
        <v>0</v>
      </c>
      <c r="AA596" s="47">
        <v>0</v>
      </c>
      <c r="AB596" s="47">
        <v>0</v>
      </c>
      <c r="AC596" s="47">
        <v>61859.6</v>
      </c>
      <c r="AD596" s="47">
        <v>150000</v>
      </c>
      <c r="AE596" s="47">
        <v>0</v>
      </c>
      <c r="AF596" s="50">
        <v>2021</v>
      </c>
      <c r="AG596" s="50">
        <v>2021</v>
      </c>
      <c r="AH596" s="51">
        <v>2021</v>
      </c>
      <c r="AT596" s="30" t="e">
        <f>VLOOKUP(C596,AW:AX,2,FALSE)</f>
        <v>#N/A</v>
      </c>
    </row>
    <row r="597" spans="1:46" ht="61.5" x14ac:dyDescent="0.85">
      <c r="A597" s="30">
        <v>1</v>
      </c>
      <c r="B597" s="108">
        <f>SUBTOTAL(103,$A$387:A597)</f>
        <v>206</v>
      </c>
      <c r="C597" s="34" t="s">
        <v>670</v>
      </c>
      <c r="D597" s="47">
        <f t="shared" si="111"/>
        <v>5909484.1499999994</v>
      </c>
      <c r="E597" s="52">
        <v>0</v>
      </c>
      <c r="F597" s="52">
        <v>0</v>
      </c>
      <c r="G597" s="52">
        <v>0</v>
      </c>
      <c r="H597" s="52">
        <v>0</v>
      </c>
      <c r="I597" s="52">
        <v>0</v>
      </c>
      <c r="J597" s="52">
        <v>0</v>
      </c>
      <c r="K597" s="49">
        <v>0</v>
      </c>
      <c r="L597" s="47">
        <v>0</v>
      </c>
      <c r="M597" s="47">
        <v>1050</v>
      </c>
      <c r="N597" s="47">
        <v>5644811.9699999997</v>
      </c>
      <c r="O597" s="47">
        <v>0</v>
      </c>
      <c r="P597" s="47">
        <v>0</v>
      </c>
      <c r="Q597" s="47">
        <v>0</v>
      </c>
      <c r="R597" s="47">
        <v>0</v>
      </c>
      <c r="S597" s="47">
        <v>0</v>
      </c>
      <c r="T597" s="47">
        <v>0</v>
      </c>
      <c r="U597" s="47">
        <v>0</v>
      </c>
      <c r="V597" s="47">
        <v>0</v>
      </c>
      <c r="W597" s="47">
        <v>0</v>
      </c>
      <c r="X597" s="47">
        <v>0</v>
      </c>
      <c r="Y597" s="47">
        <v>0</v>
      </c>
      <c r="Z597" s="47">
        <v>0</v>
      </c>
      <c r="AA597" s="47">
        <v>0</v>
      </c>
      <c r="AB597" s="47">
        <v>0</v>
      </c>
      <c r="AC597" s="47">
        <v>84672.18</v>
      </c>
      <c r="AD597" s="47">
        <v>180000</v>
      </c>
      <c r="AE597" s="47">
        <v>0</v>
      </c>
      <c r="AF597" s="50">
        <v>2021</v>
      </c>
      <c r="AG597" s="50">
        <v>2021</v>
      </c>
      <c r="AH597" s="51">
        <v>2021</v>
      </c>
      <c r="AT597" s="30" t="e">
        <f>VLOOKUP(C597,AW:AX,2,FALSE)</f>
        <v>#N/A</v>
      </c>
    </row>
    <row r="598" spans="1:46" ht="61.5" x14ac:dyDescent="0.85">
      <c r="A598" s="30">
        <v>1</v>
      </c>
      <c r="B598" s="108">
        <f>SUBTOTAL(103,$A$387:A598)</f>
        <v>207</v>
      </c>
      <c r="C598" s="34" t="s">
        <v>671</v>
      </c>
      <c r="D598" s="47">
        <f t="shared" si="111"/>
        <v>4721220</v>
      </c>
      <c r="E598" s="52">
        <v>0</v>
      </c>
      <c r="F598" s="52">
        <v>0</v>
      </c>
      <c r="G598" s="52">
        <v>0</v>
      </c>
      <c r="H598" s="52">
        <v>0</v>
      </c>
      <c r="I598" s="52">
        <v>0</v>
      </c>
      <c r="J598" s="52">
        <v>0</v>
      </c>
      <c r="K598" s="49">
        <v>0</v>
      </c>
      <c r="L598" s="47">
        <v>0</v>
      </c>
      <c r="M598" s="47">
        <v>945</v>
      </c>
      <c r="N598" s="47">
        <v>4503665.0199999996</v>
      </c>
      <c r="O598" s="47">
        <v>0</v>
      </c>
      <c r="P598" s="47">
        <v>0</v>
      </c>
      <c r="Q598" s="47">
        <v>0</v>
      </c>
      <c r="R598" s="47">
        <v>0</v>
      </c>
      <c r="S598" s="47">
        <v>0</v>
      </c>
      <c r="T598" s="47">
        <v>0</v>
      </c>
      <c r="U598" s="47">
        <v>0</v>
      </c>
      <c r="V598" s="47">
        <v>0</v>
      </c>
      <c r="W598" s="47">
        <v>0</v>
      </c>
      <c r="X598" s="47">
        <v>0</v>
      </c>
      <c r="Y598" s="47">
        <v>0</v>
      </c>
      <c r="Z598" s="47">
        <v>0</v>
      </c>
      <c r="AA598" s="47">
        <v>0</v>
      </c>
      <c r="AB598" s="47">
        <v>0</v>
      </c>
      <c r="AC598" s="47">
        <v>67554.98</v>
      </c>
      <c r="AD598" s="47">
        <v>150000</v>
      </c>
      <c r="AE598" s="47">
        <v>0</v>
      </c>
      <c r="AF598" s="50">
        <v>2021</v>
      </c>
      <c r="AG598" s="50">
        <v>2021</v>
      </c>
      <c r="AH598" s="51">
        <v>2021</v>
      </c>
      <c r="AT598" s="30" t="e">
        <f>VLOOKUP(C598,AW:AX,2,FALSE)</f>
        <v>#N/A</v>
      </c>
    </row>
    <row r="599" spans="1:46" ht="61.5" x14ac:dyDescent="0.85">
      <c r="A599" s="30">
        <v>1</v>
      </c>
      <c r="B599" s="108">
        <f>SUBTOTAL(103,$A$387:A599)</f>
        <v>208</v>
      </c>
      <c r="C599" s="34" t="s">
        <v>676</v>
      </c>
      <c r="D599" s="47">
        <f t="shared" si="111"/>
        <v>3393650</v>
      </c>
      <c r="E599" s="52">
        <v>0</v>
      </c>
      <c r="F599" s="52">
        <v>0</v>
      </c>
      <c r="G599" s="52">
        <v>0</v>
      </c>
      <c r="H599" s="52">
        <v>0</v>
      </c>
      <c r="I599" s="52">
        <v>0</v>
      </c>
      <c r="J599" s="52">
        <v>0</v>
      </c>
      <c r="K599" s="49">
        <v>0</v>
      </c>
      <c r="L599" s="47">
        <v>0</v>
      </c>
      <c r="M599" s="47">
        <v>650</v>
      </c>
      <c r="N599" s="47">
        <v>3195714.29</v>
      </c>
      <c r="O599" s="47">
        <v>0</v>
      </c>
      <c r="P599" s="47">
        <v>0</v>
      </c>
      <c r="Q599" s="47">
        <v>0</v>
      </c>
      <c r="R599" s="47">
        <v>0</v>
      </c>
      <c r="S599" s="47">
        <v>0</v>
      </c>
      <c r="T599" s="47">
        <v>0</v>
      </c>
      <c r="U599" s="47">
        <v>0</v>
      </c>
      <c r="V599" s="47">
        <v>0</v>
      </c>
      <c r="W599" s="47">
        <v>0</v>
      </c>
      <c r="X599" s="47">
        <v>0</v>
      </c>
      <c r="Y599" s="47">
        <v>0</v>
      </c>
      <c r="Z599" s="47">
        <v>0</v>
      </c>
      <c r="AA599" s="47">
        <v>0</v>
      </c>
      <c r="AB599" s="47">
        <v>0</v>
      </c>
      <c r="AC599" s="47">
        <v>47935.71</v>
      </c>
      <c r="AD599" s="47">
        <v>150000</v>
      </c>
      <c r="AE599" s="47">
        <v>0</v>
      </c>
      <c r="AF599" s="50">
        <v>2021</v>
      </c>
      <c r="AG599" s="50">
        <v>2021</v>
      </c>
      <c r="AH599" s="51">
        <v>2021</v>
      </c>
      <c r="AT599" s="30">
        <f>VLOOKUP(C599,AW:AX,2,FALSE)</f>
        <v>1</v>
      </c>
    </row>
    <row r="600" spans="1:46" ht="61.5" x14ac:dyDescent="0.85">
      <c r="A600" s="30">
        <v>1</v>
      </c>
      <c r="B600" s="108">
        <f>SUBTOTAL(103,$A$387:A600)</f>
        <v>209</v>
      </c>
      <c r="C600" s="34" t="s">
        <v>677</v>
      </c>
      <c r="D600" s="47">
        <f t="shared" si="111"/>
        <v>5195840</v>
      </c>
      <c r="E600" s="52">
        <v>0</v>
      </c>
      <c r="F600" s="52">
        <v>0</v>
      </c>
      <c r="G600" s="52">
        <v>0</v>
      </c>
      <c r="H600" s="52">
        <v>0</v>
      </c>
      <c r="I600" s="52">
        <v>0</v>
      </c>
      <c r="J600" s="52">
        <v>0</v>
      </c>
      <c r="K600" s="49">
        <v>0</v>
      </c>
      <c r="L600" s="47">
        <v>0</v>
      </c>
      <c r="M600" s="47">
        <v>1040</v>
      </c>
      <c r="N600" s="47">
        <v>4941714.29</v>
      </c>
      <c r="O600" s="47">
        <v>0</v>
      </c>
      <c r="P600" s="47">
        <v>0</v>
      </c>
      <c r="Q600" s="47">
        <v>0</v>
      </c>
      <c r="R600" s="47">
        <v>0</v>
      </c>
      <c r="S600" s="47">
        <v>0</v>
      </c>
      <c r="T600" s="47">
        <v>0</v>
      </c>
      <c r="U600" s="47">
        <v>0</v>
      </c>
      <c r="V600" s="47">
        <v>0</v>
      </c>
      <c r="W600" s="47">
        <v>0</v>
      </c>
      <c r="X600" s="47">
        <v>0</v>
      </c>
      <c r="Y600" s="47">
        <v>0</v>
      </c>
      <c r="Z600" s="47">
        <v>0</v>
      </c>
      <c r="AA600" s="47">
        <v>0</v>
      </c>
      <c r="AB600" s="47">
        <v>0</v>
      </c>
      <c r="AC600" s="47">
        <v>74125.710000000006</v>
      </c>
      <c r="AD600" s="47">
        <v>180000</v>
      </c>
      <c r="AE600" s="47">
        <v>0</v>
      </c>
      <c r="AF600" s="50">
        <v>2021</v>
      </c>
      <c r="AG600" s="50">
        <v>2021</v>
      </c>
      <c r="AH600" s="51">
        <v>2021</v>
      </c>
      <c r="AT600" s="30" t="e">
        <f>VLOOKUP(C600,AW:AX,2,FALSE)</f>
        <v>#N/A</v>
      </c>
    </row>
    <row r="601" spans="1:46" ht="61.5" x14ac:dyDescent="0.85">
      <c r="A601" s="30">
        <v>1</v>
      </c>
      <c r="B601" s="108">
        <f>SUBTOTAL(103,$A$387:A601)</f>
        <v>210</v>
      </c>
      <c r="C601" s="34" t="s">
        <v>675</v>
      </c>
      <c r="D601" s="47">
        <f t="shared" si="111"/>
        <v>4892077</v>
      </c>
      <c r="E601" s="52">
        <v>0</v>
      </c>
      <c r="F601" s="52">
        <v>0</v>
      </c>
      <c r="G601" s="52">
        <v>0</v>
      </c>
      <c r="H601" s="52">
        <v>0</v>
      </c>
      <c r="I601" s="52">
        <v>0</v>
      </c>
      <c r="J601" s="52">
        <v>0</v>
      </c>
      <c r="K601" s="49">
        <v>0</v>
      </c>
      <c r="L601" s="47">
        <v>0</v>
      </c>
      <c r="M601" s="47">
        <v>937</v>
      </c>
      <c r="N601" s="47">
        <v>4671997.04</v>
      </c>
      <c r="O601" s="47">
        <v>0</v>
      </c>
      <c r="P601" s="47">
        <v>0</v>
      </c>
      <c r="Q601" s="47">
        <v>0</v>
      </c>
      <c r="R601" s="47">
        <v>0</v>
      </c>
      <c r="S601" s="47">
        <v>0</v>
      </c>
      <c r="T601" s="47">
        <v>0</v>
      </c>
      <c r="U601" s="47">
        <v>0</v>
      </c>
      <c r="V601" s="47">
        <v>0</v>
      </c>
      <c r="W601" s="47">
        <v>0</v>
      </c>
      <c r="X601" s="47">
        <v>0</v>
      </c>
      <c r="Y601" s="47">
        <v>0</v>
      </c>
      <c r="Z601" s="47">
        <v>0</v>
      </c>
      <c r="AA601" s="47">
        <v>0</v>
      </c>
      <c r="AB601" s="47">
        <v>0</v>
      </c>
      <c r="AC601" s="47">
        <v>70079.960000000006</v>
      </c>
      <c r="AD601" s="47">
        <v>150000</v>
      </c>
      <c r="AE601" s="47">
        <v>0</v>
      </c>
      <c r="AF601" s="50">
        <v>2021</v>
      </c>
      <c r="AG601" s="50">
        <v>2021</v>
      </c>
      <c r="AH601" s="51">
        <v>2021</v>
      </c>
      <c r="AT601" s="30">
        <f>VLOOKUP(C601,AW:AX,2,FALSE)</f>
        <v>1</v>
      </c>
    </row>
    <row r="602" spans="1:46" ht="61.5" x14ac:dyDescent="0.85">
      <c r="A602" s="30">
        <v>1</v>
      </c>
      <c r="B602" s="108">
        <f>SUBTOTAL(103,$A$387:A602)</f>
        <v>211</v>
      </c>
      <c r="C602" s="34" t="s">
        <v>666</v>
      </c>
      <c r="D602" s="47">
        <f t="shared" si="111"/>
        <v>2921671.6</v>
      </c>
      <c r="E602" s="52">
        <v>0</v>
      </c>
      <c r="F602" s="52">
        <v>0</v>
      </c>
      <c r="G602" s="52">
        <v>0</v>
      </c>
      <c r="H602" s="52">
        <v>0</v>
      </c>
      <c r="I602" s="52">
        <v>0</v>
      </c>
      <c r="J602" s="52">
        <v>0</v>
      </c>
      <c r="K602" s="49">
        <v>0</v>
      </c>
      <c r="L602" s="47">
        <v>0</v>
      </c>
      <c r="M602" s="47">
        <v>559.6</v>
      </c>
      <c r="N602" s="47">
        <v>2730710.94</v>
      </c>
      <c r="O602" s="47">
        <v>0</v>
      </c>
      <c r="P602" s="47">
        <v>0</v>
      </c>
      <c r="Q602" s="47">
        <v>0</v>
      </c>
      <c r="R602" s="47">
        <v>0</v>
      </c>
      <c r="S602" s="47">
        <v>0</v>
      </c>
      <c r="T602" s="47">
        <v>0</v>
      </c>
      <c r="U602" s="47">
        <v>0</v>
      </c>
      <c r="V602" s="47">
        <v>0</v>
      </c>
      <c r="W602" s="47">
        <v>0</v>
      </c>
      <c r="X602" s="47">
        <v>0</v>
      </c>
      <c r="Y602" s="47">
        <v>0</v>
      </c>
      <c r="Z602" s="47">
        <v>0</v>
      </c>
      <c r="AA602" s="47">
        <v>0</v>
      </c>
      <c r="AB602" s="47">
        <v>0</v>
      </c>
      <c r="AC602" s="47">
        <v>40960.660000000003</v>
      </c>
      <c r="AD602" s="47">
        <v>150000</v>
      </c>
      <c r="AE602" s="47">
        <v>0</v>
      </c>
      <c r="AF602" s="50">
        <v>2021</v>
      </c>
      <c r="AG602" s="50">
        <v>2021</v>
      </c>
      <c r="AH602" s="51">
        <v>2021</v>
      </c>
      <c r="AT602" s="30" t="e">
        <f>VLOOKUP(C602,AW:AX,2,FALSE)</f>
        <v>#N/A</v>
      </c>
    </row>
    <row r="603" spans="1:46" ht="61.5" x14ac:dyDescent="0.85">
      <c r="A603" s="30">
        <v>1</v>
      </c>
      <c r="B603" s="108">
        <f>SUBTOTAL(103,$A$387:A603)</f>
        <v>212</v>
      </c>
      <c r="C603" s="34" t="s">
        <v>681</v>
      </c>
      <c r="D603" s="47">
        <f t="shared" si="111"/>
        <v>4923403</v>
      </c>
      <c r="E603" s="52">
        <v>0</v>
      </c>
      <c r="F603" s="52">
        <v>0</v>
      </c>
      <c r="G603" s="52">
        <v>0</v>
      </c>
      <c r="H603" s="52">
        <v>0</v>
      </c>
      <c r="I603" s="52">
        <v>0</v>
      </c>
      <c r="J603" s="52">
        <v>0</v>
      </c>
      <c r="K603" s="49">
        <v>0</v>
      </c>
      <c r="L603" s="47">
        <v>0</v>
      </c>
      <c r="M603" s="47">
        <v>943</v>
      </c>
      <c r="N603" s="47">
        <v>4702860.0999999996</v>
      </c>
      <c r="O603" s="47">
        <v>0</v>
      </c>
      <c r="P603" s="47">
        <v>0</v>
      </c>
      <c r="Q603" s="47">
        <v>0</v>
      </c>
      <c r="R603" s="47">
        <v>0</v>
      </c>
      <c r="S603" s="47">
        <v>0</v>
      </c>
      <c r="T603" s="47">
        <v>0</v>
      </c>
      <c r="U603" s="47">
        <v>0</v>
      </c>
      <c r="V603" s="47">
        <v>0</v>
      </c>
      <c r="W603" s="47">
        <v>0</v>
      </c>
      <c r="X603" s="47">
        <v>0</v>
      </c>
      <c r="Y603" s="47">
        <v>0</v>
      </c>
      <c r="Z603" s="47">
        <v>0</v>
      </c>
      <c r="AA603" s="47">
        <v>0</v>
      </c>
      <c r="AB603" s="47">
        <v>0</v>
      </c>
      <c r="AC603" s="47">
        <v>70542.899999999994</v>
      </c>
      <c r="AD603" s="47">
        <v>150000</v>
      </c>
      <c r="AE603" s="47">
        <v>0</v>
      </c>
      <c r="AF603" s="50">
        <v>2021</v>
      </c>
      <c r="AG603" s="50">
        <v>2021</v>
      </c>
      <c r="AH603" s="51">
        <v>2021</v>
      </c>
      <c r="AT603" s="30" t="e">
        <f>VLOOKUP(C603,AW:AX,2,FALSE)</f>
        <v>#N/A</v>
      </c>
    </row>
    <row r="604" spans="1:46" ht="61.5" x14ac:dyDescent="0.85">
      <c r="A604" s="30">
        <v>1</v>
      </c>
      <c r="B604" s="108">
        <f>SUBTOTAL(103,$A$387:A604)</f>
        <v>213</v>
      </c>
      <c r="C604" s="34" t="s">
        <v>680</v>
      </c>
      <c r="D604" s="47">
        <f t="shared" si="111"/>
        <v>2767130</v>
      </c>
      <c r="E604" s="52">
        <v>0</v>
      </c>
      <c r="F604" s="52">
        <v>0</v>
      </c>
      <c r="G604" s="52">
        <v>0</v>
      </c>
      <c r="H604" s="52">
        <v>0</v>
      </c>
      <c r="I604" s="52">
        <v>0</v>
      </c>
      <c r="J604" s="52">
        <v>0</v>
      </c>
      <c r="K604" s="49">
        <v>0</v>
      </c>
      <c r="L604" s="47">
        <v>0</v>
      </c>
      <c r="M604" s="47">
        <v>530</v>
      </c>
      <c r="N604" s="47">
        <v>2578453.2000000002</v>
      </c>
      <c r="O604" s="47">
        <v>0</v>
      </c>
      <c r="P604" s="47">
        <v>0</v>
      </c>
      <c r="Q604" s="47">
        <v>0</v>
      </c>
      <c r="R604" s="47">
        <v>0</v>
      </c>
      <c r="S604" s="47">
        <v>0</v>
      </c>
      <c r="T604" s="47">
        <v>0</v>
      </c>
      <c r="U604" s="47">
        <v>0</v>
      </c>
      <c r="V604" s="47">
        <v>0</v>
      </c>
      <c r="W604" s="47">
        <v>0</v>
      </c>
      <c r="X604" s="47">
        <v>0</v>
      </c>
      <c r="Y604" s="47">
        <v>0</v>
      </c>
      <c r="Z604" s="47">
        <v>0</v>
      </c>
      <c r="AA604" s="47">
        <v>0</v>
      </c>
      <c r="AB604" s="47">
        <v>0</v>
      </c>
      <c r="AC604" s="47">
        <v>38676.800000000003</v>
      </c>
      <c r="AD604" s="47">
        <v>150000</v>
      </c>
      <c r="AE604" s="47">
        <v>0</v>
      </c>
      <c r="AF604" s="50">
        <v>2021</v>
      </c>
      <c r="AG604" s="50">
        <v>2021</v>
      </c>
      <c r="AH604" s="51">
        <v>2021</v>
      </c>
      <c r="AT604" s="30">
        <f>VLOOKUP(C604,AW:AX,2,FALSE)</f>
        <v>1</v>
      </c>
    </row>
    <row r="605" spans="1:46" ht="61.5" x14ac:dyDescent="0.85">
      <c r="A605" s="30">
        <v>1</v>
      </c>
      <c r="B605" s="108">
        <f>SUBTOTAL(103,$A$387:A605)</f>
        <v>214</v>
      </c>
      <c r="C605" s="34" t="s">
        <v>685</v>
      </c>
      <c r="D605" s="47">
        <f t="shared" si="111"/>
        <v>2248303</v>
      </c>
      <c r="E605" s="52">
        <v>0</v>
      </c>
      <c r="F605" s="52">
        <v>0</v>
      </c>
      <c r="G605" s="52">
        <v>0</v>
      </c>
      <c r="H605" s="52">
        <v>0</v>
      </c>
      <c r="I605" s="52">
        <v>0</v>
      </c>
      <c r="J605" s="52">
        <v>0</v>
      </c>
      <c r="K605" s="49">
        <v>1</v>
      </c>
      <c r="L605" s="47">
        <v>2148303</v>
      </c>
      <c r="M605" s="47">
        <v>0</v>
      </c>
      <c r="N605" s="47">
        <v>0</v>
      </c>
      <c r="O605" s="47">
        <v>0</v>
      </c>
      <c r="P605" s="47">
        <v>0</v>
      </c>
      <c r="Q605" s="47">
        <v>0</v>
      </c>
      <c r="R605" s="47">
        <v>0</v>
      </c>
      <c r="S605" s="47">
        <v>0</v>
      </c>
      <c r="T605" s="47">
        <v>0</v>
      </c>
      <c r="U605" s="47">
        <v>0</v>
      </c>
      <c r="V605" s="47">
        <v>0</v>
      </c>
      <c r="W605" s="47">
        <v>0</v>
      </c>
      <c r="X605" s="47">
        <v>0</v>
      </c>
      <c r="Y605" s="47">
        <v>0</v>
      </c>
      <c r="Z605" s="47">
        <v>0</v>
      </c>
      <c r="AA605" s="47">
        <v>0</v>
      </c>
      <c r="AB605" s="47">
        <v>0</v>
      </c>
      <c r="AC605" s="47">
        <v>0</v>
      </c>
      <c r="AD605" s="47">
        <v>100000</v>
      </c>
      <c r="AE605" s="47">
        <v>0</v>
      </c>
      <c r="AF605" s="50">
        <v>2021</v>
      </c>
      <c r="AG605" s="50">
        <v>2021</v>
      </c>
      <c r="AH605" s="51" t="s">
        <v>278</v>
      </c>
      <c r="AT605" s="30" t="e">
        <f>VLOOKUP(C605,AW:AX,2,FALSE)</f>
        <v>#N/A</v>
      </c>
    </row>
    <row r="606" spans="1:46" ht="61.5" x14ac:dyDescent="0.85">
      <c r="A606" s="30">
        <v>1</v>
      </c>
      <c r="B606" s="108">
        <f>SUBTOTAL(103,$A$387:A606)</f>
        <v>215</v>
      </c>
      <c r="C606" s="34" t="s">
        <v>692</v>
      </c>
      <c r="D606" s="47">
        <f t="shared" si="111"/>
        <v>5495600</v>
      </c>
      <c r="E606" s="52">
        <v>0</v>
      </c>
      <c r="F606" s="52">
        <v>0</v>
      </c>
      <c r="G606" s="52">
        <v>0</v>
      </c>
      <c r="H606" s="52">
        <v>0</v>
      </c>
      <c r="I606" s="52">
        <v>0</v>
      </c>
      <c r="J606" s="52">
        <v>0</v>
      </c>
      <c r="K606" s="49">
        <v>0</v>
      </c>
      <c r="L606" s="47">
        <v>0</v>
      </c>
      <c r="M606" s="47">
        <v>1100</v>
      </c>
      <c r="N606" s="47">
        <v>5237044.34</v>
      </c>
      <c r="O606" s="47">
        <v>0</v>
      </c>
      <c r="P606" s="47">
        <v>0</v>
      </c>
      <c r="Q606" s="47">
        <v>0</v>
      </c>
      <c r="R606" s="47">
        <v>0</v>
      </c>
      <c r="S606" s="47">
        <v>0</v>
      </c>
      <c r="T606" s="47">
        <v>0</v>
      </c>
      <c r="U606" s="47">
        <v>0</v>
      </c>
      <c r="V606" s="47">
        <v>0</v>
      </c>
      <c r="W606" s="47">
        <v>0</v>
      </c>
      <c r="X606" s="47">
        <v>0</v>
      </c>
      <c r="Y606" s="47">
        <v>0</v>
      </c>
      <c r="Z606" s="47">
        <v>0</v>
      </c>
      <c r="AA606" s="47">
        <v>0</v>
      </c>
      <c r="AB606" s="47">
        <v>0</v>
      </c>
      <c r="AC606" s="47">
        <v>78555.66</v>
      </c>
      <c r="AD606" s="47">
        <v>180000</v>
      </c>
      <c r="AE606" s="47">
        <v>0</v>
      </c>
      <c r="AF606" s="50">
        <v>2021</v>
      </c>
      <c r="AG606" s="50">
        <v>2021</v>
      </c>
      <c r="AH606" s="51">
        <v>2021</v>
      </c>
      <c r="AT606" s="30" t="e">
        <f>VLOOKUP(C606,AW:AX,2,FALSE)</f>
        <v>#N/A</v>
      </c>
    </row>
    <row r="607" spans="1:46" ht="61.5" x14ac:dyDescent="0.85">
      <c r="A607" s="30">
        <v>1</v>
      </c>
      <c r="B607" s="108">
        <f>SUBTOTAL(103,$A$387:A607)</f>
        <v>216</v>
      </c>
      <c r="C607" s="34" t="s">
        <v>683</v>
      </c>
      <c r="D607" s="47">
        <f t="shared" si="111"/>
        <v>4364006</v>
      </c>
      <c r="E607" s="52">
        <v>0</v>
      </c>
      <c r="F607" s="52">
        <v>0</v>
      </c>
      <c r="G607" s="52">
        <v>0</v>
      </c>
      <c r="H607" s="52">
        <v>0</v>
      </c>
      <c r="I607" s="52">
        <v>0</v>
      </c>
      <c r="J607" s="52">
        <v>0</v>
      </c>
      <c r="K607" s="49">
        <v>0</v>
      </c>
      <c r="L607" s="47">
        <v>0</v>
      </c>
      <c r="M607" s="47">
        <v>873.5</v>
      </c>
      <c r="N607" s="47">
        <v>4151730.05</v>
      </c>
      <c r="O607" s="47">
        <v>0</v>
      </c>
      <c r="P607" s="47">
        <v>0</v>
      </c>
      <c r="Q607" s="47">
        <v>0</v>
      </c>
      <c r="R607" s="47">
        <v>0</v>
      </c>
      <c r="S607" s="47">
        <v>0</v>
      </c>
      <c r="T607" s="47">
        <v>0</v>
      </c>
      <c r="U607" s="47">
        <v>0</v>
      </c>
      <c r="V607" s="47">
        <v>0</v>
      </c>
      <c r="W607" s="47">
        <v>0</v>
      </c>
      <c r="X607" s="47">
        <v>0</v>
      </c>
      <c r="Y607" s="47">
        <v>0</v>
      </c>
      <c r="Z607" s="47">
        <v>0</v>
      </c>
      <c r="AA607" s="47">
        <v>0</v>
      </c>
      <c r="AB607" s="47">
        <v>0</v>
      </c>
      <c r="AC607" s="47">
        <v>62275.95</v>
      </c>
      <c r="AD607" s="47">
        <v>150000</v>
      </c>
      <c r="AE607" s="47">
        <v>0</v>
      </c>
      <c r="AF607" s="50">
        <v>2021</v>
      </c>
      <c r="AG607" s="50">
        <v>2021</v>
      </c>
      <c r="AH607" s="51">
        <v>2021</v>
      </c>
      <c r="AT607" s="30" t="e">
        <f>VLOOKUP(C607,AW:AX,2,FALSE)</f>
        <v>#N/A</v>
      </c>
    </row>
    <row r="608" spans="1:46" ht="61.5" x14ac:dyDescent="0.85">
      <c r="B608" s="34" t="s">
        <v>884</v>
      </c>
      <c r="C608" s="34"/>
      <c r="D608" s="47">
        <f>SUM(D609:D610)</f>
        <v>10075097.600000001</v>
      </c>
      <c r="E608" s="47">
        <f t="shared" ref="E608:AE608" si="112">SUM(E609:E610)</f>
        <v>0</v>
      </c>
      <c r="F608" s="47">
        <f t="shared" si="112"/>
        <v>0</v>
      </c>
      <c r="G608" s="47">
        <f t="shared" si="112"/>
        <v>0</v>
      </c>
      <c r="H608" s="47">
        <f t="shared" si="112"/>
        <v>0</v>
      </c>
      <c r="I608" s="47">
        <f t="shared" si="112"/>
        <v>0</v>
      </c>
      <c r="J608" s="47">
        <f t="shared" si="112"/>
        <v>0</v>
      </c>
      <c r="K608" s="49">
        <f t="shared" si="112"/>
        <v>0</v>
      </c>
      <c r="L608" s="47">
        <f t="shared" si="112"/>
        <v>0</v>
      </c>
      <c r="M608" s="47">
        <f t="shared" si="112"/>
        <v>1978.1</v>
      </c>
      <c r="N608" s="47">
        <f t="shared" si="112"/>
        <v>9601081.379999999</v>
      </c>
      <c r="O608" s="47">
        <f t="shared" si="112"/>
        <v>0</v>
      </c>
      <c r="P608" s="47">
        <f t="shared" si="112"/>
        <v>0</v>
      </c>
      <c r="Q608" s="47">
        <f t="shared" si="112"/>
        <v>0</v>
      </c>
      <c r="R608" s="47">
        <f t="shared" si="112"/>
        <v>0</v>
      </c>
      <c r="S608" s="47">
        <f t="shared" si="112"/>
        <v>0</v>
      </c>
      <c r="T608" s="47">
        <f t="shared" si="112"/>
        <v>0</v>
      </c>
      <c r="U608" s="47">
        <f t="shared" si="112"/>
        <v>0</v>
      </c>
      <c r="V608" s="47">
        <f t="shared" si="112"/>
        <v>0</v>
      </c>
      <c r="W608" s="47">
        <f t="shared" si="112"/>
        <v>0</v>
      </c>
      <c r="X608" s="47">
        <f t="shared" si="112"/>
        <v>0</v>
      </c>
      <c r="Y608" s="47">
        <f t="shared" si="112"/>
        <v>0</v>
      </c>
      <c r="Z608" s="47">
        <f t="shared" si="112"/>
        <v>0</v>
      </c>
      <c r="AA608" s="47">
        <f t="shared" si="112"/>
        <v>0</v>
      </c>
      <c r="AB608" s="47">
        <f t="shared" si="112"/>
        <v>0</v>
      </c>
      <c r="AC608" s="47">
        <f t="shared" si="112"/>
        <v>144016.22</v>
      </c>
      <c r="AD608" s="47">
        <f t="shared" si="112"/>
        <v>330000</v>
      </c>
      <c r="AE608" s="47">
        <f t="shared" si="112"/>
        <v>0</v>
      </c>
      <c r="AF608" s="121" t="s">
        <v>817</v>
      </c>
      <c r="AG608" s="121" t="s">
        <v>817</v>
      </c>
      <c r="AH608" s="122" t="s">
        <v>817</v>
      </c>
      <c r="AT608" s="30">
        <f>VLOOKUP(C608,AW:AX,2,FALSE)</f>
        <v>0</v>
      </c>
    </row>
    <row r="609" spans="1:46" ht="61.5" x14ac:dyDescent="0.85">
      <c r="A609" s="30">
        <v>1</v>
      </c>
      <c r="B609" s="108">
        <f>SUBTOTAL(103,$A$387:A609)</f>
        <v>217</v>
      </c>
      <c r="C609" s="34" t="s">
        <v>701</v>
      </c>
      <c r="D609" s="47">
        <f t="shared" ref="D609:D610" si="113">E609+F609+G609+H609+I609+J609+L609+N609+P609+R609+T609+U609+V609+W609+X609+Y609+Z609+AA609+AB609+AC609+AD609+AE609</f>
        <v>5608010</v>
      </c>
      <c r="E609" s="52">
        <v>0</v>
      </c>
      <c r="F609" s="52">
        <v>0</v>
      </c>
      <c r="G609" s="52">
        <v>0</v>
      </c>
      <c r="H609" s="52">
        <v>0</v>
      </c>
      <c r="I609" s="52">
        <v>0</v>
      </c>
      <c r="J609" s="52">
        <v>0</v>
      </c>
      <c r="K609" s="49">
        <v>0</v>
      </c>
      <c r="L609" s="47">
        <v>0</v>
      </c>
      <c r="M609" s="47">
        <v>1122.5</v>
      </c>
      <c r="N609" s="47">
        <v>5347793.0999999996</v>
      </c>
      <c r="O609" s="47">
        <v>0</v>
      </c>
      <c r="P609" s="47">
        <v>0</v>
      </c>
      <c r="Q609" s="47">
        <v>0</v>
      </c>
      <c r="R609" s="47">
        <v>0</v>
      </c>
      <c r="S609" s="47">
        <v>0</v>
      </c>
      <c r="T609" s="47">
        <v>0</v>
      </c>
      <c r="U609" s="47">
        <v>0</v>
      </c>
      <c r="V609" s="47">
        <v>0</v>
      </c>
      <c r="W609" s="47">
        <v>0</v>
      </c>
      <c r="X609" s="47">
        <v>0</v>
      </c>
      <c r="Y609" s="47">
        <v>0</v>
      </c>
      <c r="Z609" s="47">
        <v>0</v>
      </c>
      <c r="AA609" s="47">
        <v>0</v>
      </c>
      <c r="AB609" s="47">
        <v>0</v>
      </c>
      <c r="AC609" s="47">
        <v>80216.899999999994</v>
      </c>
      <c r="AD609" s="47">
        <v>180000</v>
      </c>
      <c r="AE609" s="47">
        <v>0</v>
      </c>
      <c r="AF609" s="50">
        <v>2021</v>
      </c>
      <c r="AG609" s="50">
        <v>2021</v>
      </c>
      <c r="AH609" s="51">
        <v>2021</v>
      </c>
      <c r="AT609" s="30">
        <f>VLOOKUP(C609,AW:AX,2,FALSE)</f>
        <v>1</v>
      </c>
    </row>
    <row r="610" spans="1:46" ht="61.5" x14ac:dyDescent="0.85">
      <c r="A610" s="30">
        <v>1</v>
      </c>
      <c r="B610" s="108">
        <f>SUBTOTAL(103,$A$387:A610)</f>
        <v>218</v>
      </c>
      <c r="C610" s="34" t="s">
        <v>698</v>
      </c>
      <c r="D610" s="47">
        <f t="shared" si="113"/>
        <v>4467087.6000000006</v>
      </c>
      <c r="E610" s="52">
        <v>0</v>
      </c>
      <c r="F610" s="52">
        <v>0</v>
      </c>
      <c r="G610" s="52">
        <v>0</v>
      </c>
      <c r="H610" s="52">
        <v>0</v>
      </c>
      <c r="I610" s="52">
        <v>0</v>
      </c>
      <c r="J610" s="52">
        <v>0</v>
      </c>
      <c r="K610" s="49">
        <v>0</v>
      </c>
      <c r="L610" s="47">
        <v>0</v>
      </c>
      <c r="M610" s="47">
        <v>855.6</v>
      </c>
      <c r="N610" s="47">
        <v>4253288.28</v>
      </c>
      <c r="O610" s="47">
        <v>0</v>
      </c>
      <c r="P610" s="47">
        <v>0</v>
      </c>
      <c r="Q610" s="47">
        <v>0</v>
      </c>
      <c r="R610" s="47">
        <v>0</v>
      </c>
      <c r="S610" s="47">
        <v>0</v>
      </c>
      <c r="T610" s="47">
        <v>0</v>
      </c>
      <c r="U610" s="47">
        <v>0</v>
      </c>
      <c r="V610" s="47">
        <v>0</v>
      </c>
      <c r="W610" s="47">
        <v>0</v>
      </c>
      <c r="X610" s="47">
        <v>0</v>
      </c>
      <c r="Y610" s="47">
        <v>0</v>
      </c>
      <c r="Z610" s="47">
        <v>0</v>
      </c>
      <c r="AA610" s="47">
        <v>0</v>
      </c>
      <c r="AB610" s="47">
        <v>0</v>
      </c>
      <c r="AC610" s="47">
        <v>63799.32</v>
      </c>
      <c r="AD610" s="47">
        <v>150000</v>
      </c>
      <c r="AE610" s="47">
        <v>0</v>
      </c>
      <c r="AF610" s="50">
        <v>2021</v>
      </c>
      <c r="AG610" s="50">
        <v>2021</v>
      </c>
      <c r="AH610" s="51">
        <v>2021</v>
      </c>
      <c r="AT610" s="30">
        <f>VLOOKUP(C610,AW:AX,2,FALSE)</f>
        <v>1</v>
      </c>
    </row>
    <row r="611" spans="1:46" ht="61.5" x14ac:dyDescent="0.85">
      <c r="B611" s="34" t="s">
        <v>885</v>
      </c>
      <c r="C611" s="34"/>
      <c r="D611" s="47">
        <f>SUM(D612:D615)</f>
        <v>13069363.829999998</v>
      </c>
      <c r="E611" s="47">
        <f t="shared" ref="E611:AE611" si="114">SUM(E612:E615)</f>
        <v>0</v>
      </c>
      <c r="F611" s="47">
        <f t="shared" si="114"/>
        <v>0</v>
      </c>
      <c r="G611" s="47">
        <f t="shared" si="114"/>
        <v>0</v>
      </c>
      <c r="H611" s="47">
        <f t="shared" si="114"/>
        <v>0</v>
      </c>
      <c r="I611" s="47">
        <f t="shared" si="114"/>
        <v>0</v>
      </c>
      <c r="J611" s="47">
        <f t="shared" si="114"/>
        <v>0</v>
      </c>
      <c r="K611" s="49">
        <f t="shared" si="114"/>
        <v>0</v>
      </c>
      <c r="L611" s="47">
        <f t="shared" si="114"/>
        <v>0</v>
      </c>
      <c r="M611" s="47">
        <f t="shared" si="114"/>
        <v>2503.23</v>
      </c>
      <c r="N611" s="47">
        <f t="shared" si="114"/>
        <v>12314644.17</v>
      </c>
      <c r="O611" s="47">
        <f t="shared" si="114"/>
        <v>0</v>
      </c>
      <c r="P611" s="47">
        <f t="shared" si="114"/>
        <v>0</v>
      </c>
      <c r="Q611" s="47">
        <f t="shared" si="114"/>
        <v>0</v>
      </c>
      <c r="R611" s="47">
        <f t="shared" si="114"/>
        <v>0</v>
      </c>
      <c r="S611" s="47">
        <f t="shared" si="114"/>
        <v>0</v>
      </c>
      <c r="T611" s="47">
        <f t="shared" si="114"/>
        <v>0</v>
      </c>
      <c r="U611" s="47">
        <f t="shared" si="114"/>
        <v>0</v>
      </c>
      <c r="V611" s="47">
        <f t="shared" si="114"/>
        <v>0</v>
      </c>
      <c r="W611" s="47">
        <f t="shared" si="114"/>
        <v>0</v>
      </c>
      <c r="X611" s="47">
        <f t="shared" si="114"/>
        <v>0</v>
      </c>
      <c r="Y611" s="47">
        <f t="shared" si="114"/>
        <v>0</v>
      </c>
      <c r="Z611" s="47">
        <f t="shared" si="114"/>
        <v>0</v>
      </c>
      <c r="AA611" s="47">
        <f t="shared" si="114"/>
        <v>0</v>
      </c>
      <c r="AB611" s="47">
        <f t="shared" si="114"/>
        <v>0</v>
      </c>
      <c r="AC611" s="47">
        <f t="shared" si="114"/>
        <v>184719.65999999997</v>
      </c>
      <c r="AD611" s="47">
        <f t="shared" si="114"/>
        <v>570000</v>
      </c>
      <c r="AE611" s="47">
        <f t="shared" si="114"/>
        <v>0</v>
      </c>
      <c r="AF611" s="121" t="s">
        <v>817</v>
      </c>
      <c r="AG611" s="121" t="s">
        <v>817</v>
      </c>
      <c r="AH611" s="122" t="s">
        <v>817</v>
      </c>
      <c r="AT611" s="30">
        <f>VLOOKUP(C611,AW:AX,2,FALSE)</f>
        <v>0</v>
      </c>
    </row>
    <row r="612" spans="1:46" ht="61.5" x14ac:dyDescent="0.85">
      <c r="A612" s="30">
        <v>1</v>
      </c>
      <c r="B612" s="108">
        <f>SUBTOTAL(103,$A$387:A612)</f>
        <v>219</v>
      </c>
      <c r="C612" s="34" t="s">
        <v>706</v>
      </c>
      <c r="D612" s="47">
        <f t="shared" ref="D612:D615" si="115">E612+F612+G612+H612+I612+J612+L612+N612+P612+R612+T612+U612+V612+W612+X612+Y612+Z612+AA612+AB612+AC612+AD612+AE612</f>
        <v>1801245</v>
      </c>
      <c r="E612" s="52">
        <v>0</v>
      </c>
      <c r="F612" s="52">
        <v>0</v>
      </c>
      <c r="G612" s="52">
        <v>0</v>
      </c>
      <c r="H612" s="52">
        <v>0</v>
      </c>
      <c r="I612" s="52">
        <v>0</v>
      </c>
      <c r="J612" s="52">
        <v>0</v>
      </c>
      <c r="K612" s="49">
        <v>0</v>
      </c>
      <c r="L612" s="47">
        <v>0</v>
      </c>
      <c r="M612" s="47">
        <v>345</v>
      </c>
      <c r="N612" s="47">
        <v>1656399.01</v>
      </c>
      <c r="O612" s="47">
        <v>0</v>
      </c>
      <c r="P612" s="47">
        <v>0</v>
      </c>
      <c r="Q612" s="47">
        <v>0</v>
      </c>
      <c r="R612" s="47">
        <v>0</v>
      </c>
      <c r="S612" s="47">
        <v>0</v>
      </c>
      <c r="T612" s="47">
        <v>0</v>
      </c>
      <c r="U612" s="47">
        <v>0</v>
      </c>
      <c r="V612" s="47">
        <v>0</v>
      </c>
      <c r="W612" s="47">
        <v>0</v>
      </c>
      <c r="X612" s="47">
        <v>0</v>
      </c>
      <c r="Y612" s="47">
        <v>0</v>
      </c>
      <c r="Z612" s="47">
        <v>0</v>
      </c>
      <c r="AA612" s="47">
        <v>0</v>
      </c>
      <c r="AB612" s="47">
        <v>0</v>
      </c>
      <c r="AC612" s="47">
        <v>24845.99</v>
      </c>
      <c r="AD612" s="47">
        <v>120000</v>
      </c>
      <c r="AE612" s="47">
        <v>0</v>
      </c>
      <c r="AF612" s="50">
        <v>2021</v>
      </c>
      <c r="AG612" s="50">
        <v>2021</v>
      </c>
      <c r="AH612" s="51">
        <v>2021</v>
      </c>
      <c r="AT612" s="30" t="e">
        <f>VLOOKUP(C612,AW:AX,2,FALSE)</f>
        <v>#N/A</v>
      </c>
    </row>
    <row r="613" spans="1:46" ht="61.5" x14ac:dyDescent="0.85">
      <c r="A613" s="30">
        <v>1</v>
      </c>
      <c r="B613" s="108">
        <f>SUBTOTAL(103,$A$387:A613)</f>
        <v>220</v>
      </c>
      <c r="C613" s="34" t="s">
        <v>707</v>
      </c>
      <c r="D613" s="47">
        <f t="shared" si="115"/>
        <v>4223945.63</v>
      </c>
      <c r="E613" s="52">
        <v>0</v>
      </c>
      <c r="F613" s="52">
        <v>0</v>
      </c>
      <c r="G613" s="52">
        <v>0</v>
      </c>
      <c r="H613" s="52">
        <v>0</v>
      </c>
      <c r="I613" s="52">
        <v>0</v>
      </c>
      <c r="J613" s="52">
        <v>0</v>
      </c>
      <c r="K613" s="49">
        <v>0</v>
      </c>
      <c r="L613" s="47">
        <v>0</v>
      </c>
      <c r="M613" s="47">
        <v>809.03</v>
      </c>
      <c r="N613" s="47">
        <v>4013739.54</v>
      </c>
      <c r="O613" s="47">
        <v>0</v>
      </c>
      <c r="P613" s="47">
        <v>0</v>
      </c>
      <c r="Q613" s="47">
        <v>0</v>
      </c>
      <c r="R613" s="47">
        <v>0</v>
      </c>
      <c r="S613" s="47">
        <v>0</v>
      </c>
      <c r="T613" s="47">
        <v>0</v>
      </c>
      <c r="U613" s="47">
        <v>0</v>
      </c>
      <c r="V613" s="47">
        <v>0</v>
      </c>
      <c r="W613" s="47">
        <v>0</v>
      </c>
      <c r="X613" s="47">
        <v>0</v>
      </c>
      <c r="Y613" s="47">
        <v>0</v>
      </c>
      <c r="Z613" s="47">
        <v>0</v>
      </c>
      <c r="AA613" s="47">
        <v>0</v>
      </c>
      <c r="AB613" s="47">
        <v>0</v>
      </c>
      <c r="AC613" s="47">
        <v>60206.09</v>
      </c>
      <c r="AD613" s="47">
        <v>150000</v>
      </c>
      <c r="AE613" s="47">
        <v>0</v>
      </c>
      <c r="AF613" s="50">
        <v>2021</v>
      </c>
      <c r="AG613" s="50">
        <v>2021</v>
      </c>
      <c r="AH613" s="51">
        <v>2021</v>
      </c>
      <c r="AT613" s="30" t="e">
        <f>VLOOKUP(C613,AW:AX,2,FALSE)</f>
        <v>#N/A</v>
      </c>
    </row>
    <row r="614" spans="1:46" ht="61.5" x14ac:dyDescent="0.85">
      <c r="A614" s="30">
        <v>1</v>
      </c>
      <c r="B614" s="108">
        <f>SUBTOTAL(103,$A$387:A614)</f>
        <v>221</v>
      </c>
      <c r="C614" s="34" t="s">
        <v>708</v>
      </c>
      <c r="D614" s="47">
        <f t="shared" si="115"/>
        <v>3905308</v>
      </c>
      <c r="E614" s="52">
        <v>0</v>
      </c>
      <c r="F614" s="52">
        <v>0</v>
      </c>
      <c r="G614" s="52">
        <v>0</v>
      </c>
      <c r="H614" s="52">
        <v>0</v>
      </c>
      <c r="I614" s="52">
        <v>0</v>
      </c>
      <c r="J614" s="52">
        <v>0</v>
      </c>
      <c r="K614" s="49">
        <v>0</v>
      </c>
      <c r="L614" s="47">
        <v>0</v>
      </c>
      <c r="M614" s="47">
        <v>748</v>
      </c>
      <c r="N614" s="47">
        <v>3699810.84</v>
      </c>
      <c r="O614" s="47">
        <v>0</v>
      </c>
      <c r="P614" s="47">
        <v>0</v>
      </c>
      <c r="Q614" s="47">
        <v>0</v>
      </c>
      <c r="R614" s="47">
        <v>0</v>
      </c>
      <c r="S614" s="47">
        <v>0</v>
      </c>
      <c r="T614" s="47">
        <v>0</v>
      </c>
      <c r="U614" s="47">
        <v>0</v>
      </c>
      <c r="V614" s="47">
        <v>0</v>
      </c>
      <c r="W614" s="47">
        <v>0</v>
      </c>
      <c r="X614" s="47">
        <v>0</v>
      </c>
      <c r="Y614" s="47">
        <v>0</v>
      </c>
      <c r="Z614" s="47">
        <v>0</v>
      </c>
      <c r="AA614" s="47">
        <v>0</v>
      </c>
      <c r="AB614" s="47">
        <v>0</v>
      </c>
      <c r="AC614" s="47">
        <v>55497.16</v>
      </c>
      <c r="AD614" s="47">
        <v>150000</v>
      </c>
      <c r="AE614" s="47">
        <v>0</v>
      </c>
      <c r="AF614" s="50">
        <v>2021</v>
      </c>
      <c r="AG614" s="50">
        <v>2021</v>
      </c>
      <c r="AH614" s="51">
        <v>2021</v>
      </c>
      <c r="AT614" s="30" t="e">
        <f>VLOOKUP(C614,AW:AX,2,FALSE)</f>
        <v>#N/A</v>
      </c>
    </row>
    <row r="615" spans="1:46" ht="61.5" x14ac:dyDescent="0.85">
      <c r="A615" s="30">
        <v>1</v>
      </c>
      <c r="B615" s="108">
        <f>SUBTOTAL(103,$A$387:A615)</f>
        <v>222</v>
      </c>
      <c r="C615" s="34" t="s">
        <v>705</v>
      </c>
      <c r="D615" s="47">
        <f t="shared" si="115"/>
        <v>3138865.1999999997</v>
      </c>
      <c r="E615" s="52">
        <v>0</v>
      </c>
      <c r="F615" s="52">
        <v>0</v>
      </c>
      <c r="G615" s="52">
        <v>0</v>
      </c>
      <c r="H615" s="52">
        <v>0</v>
      </c>
      <c r="I615" s="52">
        <v>0</v>
      </c>
      <c r="J615" s="52">
        <v>0</v>
      </c>
      <c r="K615" s="49">
        <v>0</v>
      </c>
      <c r="L615" s="47">
        <v>0</v>
      </c>
      <c r="M615" s="47">
        <v>601.20000000000005</v>
      </c>
      <c r="N615" s="47">
        <v>2944694.78</v>
      </c>
      <c r="O615" s="47">
        <v>0</v>
      </c>
      <c r="P615" s="47">
        <v>0</v>
      </c>
      <c r="Q615" s="47">
        <v>0</v>
      </c>
      <c r="R615" s="47">
        <v>0</v>
      </c>
      <c r="S615" s="47">
        <v>0</v>
      </c>
      <c r="T615" s="47">
        <v>0</v>
      </c>
      <c r="U615" s="47">
        <v>0</v>
      </c>
      <c r="V615" s="47">
        <v>0</v>
      </c>
      <c r="W615" s="47">
        <v>0</v>
      </c>
      <c r="X615" s="47">
        <v>0</v>
      </c>
      <c r="Y615" s="47">
        <v>0</v>
      </c>
      <c r="Z615" s="47">
        <v>0</v>
      </c>
      <c r="AA615" s="47">
        <v>0</v>
      </c>
      <c r="AB615" s="47">
        <v>0</v>
      </c>
      <c r="AC615" s="47">
        <v>44170.42</v>
      </c>
      <c r="AD615" s="47">
        <v>150000</v>
      </c>
      <c r="AE615" s="47">
        <v>0</v>
      </c>
      <c r="AF615" s="50">
        <v>2021</v>
      </c>
      <c r="AG615" s="50">
        <v>2021</v>
      </c>
      <c r="AH615" s="51">
        <v>2021</v>
      </c>
      <c r="AT615" s="30" t="e">
        <f>VLOOKUP(C615,AW:AX,2,FALSE)</f>
        <v>#N/A</v>
      </c>
    </row>
    <row r="616" spans="1:46" ht="61.5" x14ac:dyDescent="0.85">
      <c r="B616" s="34" t="s">
        <v>886</v>
      </c>
      <c r="C616" s="34"/>
      <c r="D616" s="47">
        <f>SUM(D617:D618)</f>
        <v>8160423</v>
      </c>
      <c r="E616" s="47">
        <f t="shared" ref="E616:AE616" si="116">SUM(E617:E618)</f>
        <v>0</v>
      </c>
      <c r="F616" s="47">
        <f t="shared" si="116"/>
        <v>0</v>
      </c>
      <c r="G616" s="47">
        <f t="shared" si="116"/>
        <v>0</v>
      </c>
      <c r="H616" s="47">
        <f t="shared" si="116"/>
        <v>0</v>
      </c>
      <c r="I616" s="47">
        <f t="shared" si="116"/>
        <v>0</v>
      </c>
      <c r="J616" s="47">
        <f t="shared" si="116"/>
        <v>0</v>
      </c>
      <c r="K616" s="49">
        <f t="shared" si="116"/>
        <v>0</v>
      </c>
      <c r="L616" s="47">
        <f t="shared" si="116"/>
        <v>0</v>
      </c>
      <c r="M616" s="47">
        <f t="shared" si="116"/>
        <v>1563</v>
      </c>
      <c r="N616" s="47">
        <f t="shared" si="116"/>
        <v>7744259.1199999992</v>
      </c>
      <c r="O616" s="47">
        <f t="shared" si="116"/>
        <v>0</v>
      </c>
      <c r="P616" s="47">
        <f t="shared" si="116"/>
        <v>0</v>
      </c>
      <c r="Q616" s="47">
        <f t="shared" si="116"/>
        <v>0</v>
      </c>
      <c r="R616" s="47">
        <f t="shared" si="116"/>
        <v>0</v>
      </c>
      <c r="S616" s="47">
        <f t="shared" si="116"/>
        <v>0</v>
      </c>
      <c r="T616" s="47">
        <f t="shared" si="116"/>
        <v>0</v>
      </c>
      <c r="U616" s="47">
        <f t="shared" si="116"/>
        <v>0</v>
      </c>
      <c r="V616" s="47">
        <f t="shared" si="116"/>
        <v>0</v>
      </c>
      <c r="W616" s="47">
        <f t="shared" si="116"/>
        <v>0</v>
      </c>
      <c r="X616" s="47">
        <f t="shared" si="116"/>
        <v>0</v>
      </c>
      <c r="Y616" s="47">
        <f t="shared" si="116"/>
        <v>0</v>
      </c>
      <c r="Z616" s="47">
        <f t="shared" si="116"/>
        <v>0</v>
      </c>
      <c r="AA616" s="47">
        <f t="shared" si="116"/>
        <v>0</v>
      </c>
      <c r="AB616" s="47">
        <f t="shared" si="116"/>
        <v>0</v>
      </c>
      <c r="AC616" s="47">
        <f t="shared" si="116"/>
        <v>116163.88</v>
      </c>
      <c r="AD616" s="47">
        <f t="shared" si="116"/>
        <v>300000</v>
      </c>
      <c r="AE616" s="47">
        <f t="shared" si="116"/>
        <v>0</v>
      </c>
      <c r="AF616" s="121" t="s">
        <v>817</v>
      </c>
      <c r="AG616" s="121" t="s">
        <v>817</v>
      </c>
      <c r="AH616" s="122" t="s">
        <v>817</v>
      </c>
      <c r="AT616" s="30">
        <f>VLOOKUP(C616,AW:AX,2,FALSE)</f>
        <v>0</v>
      </c>
    </row>
    <row r="617" spans="1:46" ht="61.5" x14ac:dyDescent="0.85">
      <c r="A617" s="30">
        <v>1</v>
      </c>
      <c r="B617" s="108">
        <f>SUBTOTAL(103,$A$387:A617)</f>
        <v>223</v>
      </c>
      <c r="C617" s="34" t="s">
        <v>715</v>
      </c>
      <c r="D617" s="47">
        <f t="shared" ref="D617:D618" si="117">E617+F617+G617+H617+I617+J617+L617+N617+P617+R617+T617+U617+V617+W617+X617+Y617+Z617+AA617+AB617+AC617+AD617+AE617</f>
        <v>4610143</v>
      </c>
      <c r="E617" s="52">
        <v>0</v>
      </c>
      <c r="F617" s="52">
        <v>0</v>
      </c>
      <c r="G617" s="52">
        <v>0</v>
      </c>
      <c r="H617" s="52">
        <v>0</v>
      </c>
      <c r="I617" s="52">
        <v>0</v>
      </c>
      <c r="J617" s="52">
        <v>0</v>
      </c>
      <c r="K617" s="49">
        <v>0</v>
      </c>
      <c r="L617" s="47">
        <v>0</v>
      </c>
      <c r="M617" s="47">
        <v>883</v>
      </c>
      <c r="N617" s="47">
        <v>4394229.5599999996</v>
      </c>
      <c r="O617" s="47">
        <v>0</v>
      </c>
      <c r="P617" s="47">
        <v>0</v>
      </c>
      <c r="Q617" s="47">
        <v>0</v>
      </c>
      <c r="R617" s="47">
        <v>0</v>
      </c>
      <c r="S617" s="47">
        <v>0</v>
      </c>
      <c r="T617" s="47">
        <v>0</v>
      </c>
      <c r="U617" s="47">
        <v>0</v>
      </c>
      <c r="V617" s="47">
        <v>0</v>
      </c>
      <c r="W617" s="47">
        <v>0</v>
      </c>
      <c r="X617" s="47">
        <v>0</v>
      </c>
      <c r="Y617" s="47">
        <v>0</v>
      </c>
      <c r="Z617" s="47">
        <v>0</v>
      </c>
      <c r="AA617" s="47">
        <v>0</v>
      </c>
      <c r="AB617" s="47">
        <v>0</v>
      </c>
      <c r="AC617" s="47">
        <v>65913.440000000002</v>
      </c>
      <c r="AD617" s="47">
        <v>150000</v>
      </c>
      <c r="AE617" s="47">
        <v>0</v>
      </c>
      <c r="AF617" s="50">
        <v>2021</v>
      </c>
      <c r="AG617" s="50">
        <v>2021</v>
      </c>
      <c r="AH617" s="51">
        <v>2021</v>
      </c>
      <c r="AT617" s="30" t="e">
        <f>VLOOKUP(C617,AW:AX,2,FALSE)</f>
        <v>#N/A</v>
      </c>
    </row>
    <row r="618" spans="1:46" ht="61.5" x14ac:dyDescent="0.85">
      <c r="A618" s="30">
        <v>1</v>
      </c>
      <c r="B618" s="108">
        <f>SUBTOTAL(103,$A$387:A618)</f>
        <v>224</v>
      </c>
      <c r="C618" s="34" t="s">
        <v>713</v>
      </c>
      <c r="D618" s="47">
        <f t="shared" si="117"/>
        <v>3550280</v>
      </c>
      <c r="E618" s="52">
        <v>0</v>
      </c>
      <c r="F618" s="52">
        <v>0</v>
      </c>
      <c r="G618" s="52">
        <v>0</v>
      </c>
      <c r="H618" s="52">
        <v>0</v>
      </c>
      <c r="I618" s="52">
        <v>0</v>
      </c>
      <c r="J618" s="52">
        <v>0</v>
      </c>
      <c r="K618" s="49">
        <v>0</v>
      </c>
      <c r="L618" s="47">
        <v>0</v>
      </c>
      <c r="M618" s="47">
        <v>680</v>
      </c>
      <c r="N618" s="47">
        <v>3350029.56</v>
      </c>
      <c r="O618" s="47">
        <v>0</v>
      </c>
      <c r="P618" s="47">
        <v>0</v>
      </c>
      <c r="Q618" s="47">
        <v>0</v>
      </c>
      <c r="R618" s="47">
        <v>0</v>
      </c>
      <c r="S618" s="47">
        <v>0</v>
      </c>
      <c r="T618" s="47">
        <v>0</v>
      </c>
      <c r="U618" s="47">
        <v>0</v>
      </c>
      <c r="V618" s="47">
        <v>0</v>
      </c>
      <c r="W618" s="47">
        <v>0</v>
      </c>
      <c r="X618" s="47">
        <v>0</v>
      </c>
      <c r="Y618" s="47">
        <v>0</v>
      </c>
      <c r="Z618" s="47">
        <v>0</v>
      </c>
      <c r="AA618" s="47">
        <v>0</v>
      </c>
      <c r="AB618" s="47">
        <v>0</v>
      </c>
      <c r="AC618" s="47">
        <v>50250.44</v>
      </c>
      <c r="AD618" s="47">
        <v>150000</v>
      </c>
      <c r="AE618" s="47">
        <v>0</v>
      </c>
      <c r="AF618" s="50">
        <v>2021</v>
      </c>
      <c r="AG618" s="50">
        <v>2021</v>
      </c>
      <c r="AH618" s="51">
        <v>2021</v>
      </c>
      <c r="AT618" s="30" t="e">
        <f>VLOOKUP(C618,AW:AX,2,FALSE)</f>
        <v>#N/A</v>
      </c>
    </row>
    <row r="619" spans="1:46" ht="61.5" x14ac:dyDescent="0.85">
      <c r="B619" s="34" t="s">
        <v>887</v>
      </c>
      <c r="C619" s="128"/>
      <c r="D619" s="47">
        <f>SUM(D620:D621)</f>
        <v>3875920.4000000004</v>
      </c>
      <c r="E619" s="47">
        <v>0</v>
      </c>
      <c r="F619" s="47">
        <v>0</v>
      </c>
      <c r="G619" s="47">
        <v>0</v>
      </c>
      <c r="H619" s="47">
        <v>0</v>
      </c>
      <c r="I619" s="47">
        <v>0</v>
      </c>
      <c r="J619" s="47">
        <v>0</v>
      </c>
      <c r="K619" s="49">
        <v>0</v>
      </c>
      <c r="L619" s="47">
        <v>0</v>
      </c>
      <c r="M619" s="47">
        <v>1234.3</v>
      </c>
      <c r="N619" s="47">
        <v>3552630.9299999997</v>
      </c>
      <c r="O619" s="47">
        <v>0</v>
      </c>
      <c r="P619" s="47">
        <v>0</v>
      </c>
      <c r="Q619" s="47">
        <v>0</v>
      </c>
      <c r="R619" s="47">
        <v>0</v>
      </c>
      <c r="S619" s="47">
        <v>0</v>
      </c>
      <c r="T619" s="47">
        <v>0</v>
      </c>
      <c r="U619" s="47">
        <v>0</v>
      </c>
      <c r="V619" s="47">
        <v>0</v>
      </c>
      <c r="W619" s="47">
        <v>0</v>
      </c>
      <c r="X619" s="47">
        <v>0</v>
      </c>
      <c r="Y619" s="47">
        <v>0</v>
      </c>
      <c r="Z619" s="47">
        <v>0</v>
      </c>
      <c r="AA619" s="47">
        <v>0</v>
      </c>
      <c r="AB619" s="47">
        <v>0</v>
      </c>
      <c r="AC619" s="47">
        <v>53289.47</v>
      </c>
      <c r="AD619" s="47">
        <v>270000</v>
      </c>
      <c r="AE619" s="47">
        <v>0</v>
      </c>
      <c r="AF619" s="121" t="s">
        <v>817</v>
      </c>
      <c r="AG619" s="121" t="s">
        <v>817</v>
      </c>
      <c r="AH619" s="122" t="s">
        <v>817</v>
      </c>
      <c r="AT619" s="30">
        <f>VLOOKUP(C619,AW:AX,2,FALSE)</f>
        <v>0</v>
      </c>
    </row>
    <row r="620" spans="1:46" ht="61.5" x14ac:dyDescent="0.85">
      <c r="A620" s="30">
        <v>1</v>
      </c>
      <c r="B620" s="108">
        <f>SUBTOTAL(103,$A$387:A620)</f>
        <v>225</v>
      </c>
      <c r="C620" s="34" t="s">
        <v>825</v>
      </c>
      <c r="D620" s="47">
        <f t="shared" ref="D620:D621" si="118">E620+F620+G620+H620+I620+J620+L620+N620+P620+R620+T620+U620+V620+W620+X620+Y620+Z620+AA620+AB620+AC620+AD620+AE620</f>
        <v>2579501.7000000002</v>
      </c>
      <c r="E620" s="47">
        <v>0</v>
      </c>
      <c r="F620" s="47">
        <v>0</v>
      </c>
      <c r="G620" s="47">
        <v>0</v>
      </c>
      <c r="H620" s="47">
        <v>0</v>
      </c>
      <c r="I620" s="47">
        <v>0</v>
      </c>
      <c r="J620" s="47">
        <v>0</v>
      </c>
      <c r="K620" s="49">
        <v>0</v>
      </c>
      <c r="L620" s="47">
        <v>0</v>
      </c>
      <c r="M620" s="47">
        <v>900</v>
      </c>
      <c r="N620" s="47">
        <v>2393597.73</v>
      </c>
      <c r="O620" s="47">
        <v>0</v>
      </c>
      <c r="P620" s="47">
        <v>0</v>
      </c>
      <c r="Q620" s="47">
        <v>0</v>
      </c>
      <c r="R620" s="47">
        <v>0</v>
      </c>
      <c r="S620" s="47">
        <v>0</v>
      </c>
      <c r="T620" s="47">
        <v>0</v>
      </c>
      <c r="U620" s="47">
        <v>0</v>
      </c>
      <c r="V620" s="47">
        <v>0</v>
      </c>
      <c r="W620" s="47">
        <v>0</v>
      </c>
      <c r="X620" s="47">
        <v>0</v>
      </c>
      <c r="Y620" s="47">
        <v>0</v>
      </c>
      <c r="Z620" s="47">
        <v>0</v>
      </c>
      <c r="AA620" s="47">
        <v>0</v>
      </c>
      <c r="AB620" s="47">
        <v>0</v>
      </c>
      <c r="AC620" s="47">
        <v>35903.97</v>
      </c>
      <c r="AD620" s="47">
        <v>150000</v>
      </c>
      <c r="AE620" s="47">
        <v>0</v>
      </c>
      <c r="AF620" s="50">
        <v>2021</v>
      </c>
      <c r="AG620" s="50">
        <v>2021</v>
      </c>
      <c r="AH620" s="51">
        <v>2021</v>
      </c>
      <c r="AT620" s="30" t="e">
        <f>VLOOKUP(C620,AW:AX,2,FALSE)</f>
        <v>#N/A</v>
      </c>
    </row>
    <row r="621" spans="1:46" ht="61.5" x14ac:dyDescent="0.85">
      <c r="A621" s="30">
        <v>1</v>
      </c>
      <c r="B621" s="108">
        <f>SUBTOTAL(103,$A$387:A621)</f>
        <v>226</v>
      </c>
      <c r="C621" s="34" t="s">
        <v>749</v>
      </c>
      <c r="D621" s="47">
        <f t="shared" si="118"/>
        <v>1296418.7</v>
      </c>
      <c r="E621" s="47">
        <v>0</v>
      </c>
      <c r="F621" s="47">
        <v>0</v>
      </c>
      <c r="G621" s="47">
        <v>0</v>
      </c>
      <c r="H621" s="47">
        <v>0</v>
      </c>
      <c r="I621" s="47">
        <v>0</v>
      </c>
      <c r="J621" s="47">
        <v>0</v>
      </c>
      <c r="K621" s="49">
        <v>0</v>
      </c>
      <c r="L621" s="47">
        <v>0</v>
      </c>
      <c r="M621" s="47">
        <v>334.3</v>
      </c>
      <c r="N621" s="47">
        <v>1159033.2</v>
      </c>
      <c r="O621" s="47">
        <v>0</v>
      </c>
      <c r="P621" s="47">
        <v>0</v>
      </c>
      <c r="Q621" s="47">
        <v>0</v>
      </c>
      <c r="R621" s="47">
        <v>0</v>
      </c>
      <c r="S621" s="47">
        <v>0</v>
      </c>
      <c r="T621" s="47">
        <v>0</v>
      </c>
      <c r="U621" s="47">
        <v>0</v>
      </c>
      <c r="V621" s="47">
        <v>0</v>
      </c>
      <c r="W621" s="47">
        <v>0</v>
      </c>
      <c r="X621" s="47">
        <v>0</v>
      </c>
      <c r="Y621" s="47">
        <v>0</v>
      </c>
      <c r="Z621" s="47">
        <v>0</v>
      </c>
      <c r="AA621" s="47">
        <v>0</v>
      </c>
      <c r="AB621" s="47">
        <v>0</v>
      </c>
      <c r="AC621" s="47">
        <v>17385.5</v>
      </c>
      <c r="AD621" s="47">
        <v>120000</v>
      </c>
      <c r="AE621" s="47">
        <v>0</v>
      </c>
      <c r="AF621" s="50">
        <v>2021</v>
      </c>
      <c r="AG621" s="50">
        <v>2021</v>
      </c>
      <c r="AH621" s="51">
        <v>2021</v>
      </c>
      <c r="AT621" s="30" t="e">
        <f>VLOOKUP(C621,AW:AX,2,FALSE)</f>
        <v>#N/A</v>
      </c>
    </row>
    <row r="622" spans="1:46" ht="61.5" x14ac:dyDescent="0.85">
      <c r="B622" s="34" t="s">
        <v>889</v>
      </c>
      <c r="C622" s="34"/>
      <c r="D622" s="47">
        <f>SUM(D623:D624)</f>
        <v>3008567.42</v>
      </c>
      <c r="E622" s="47">
        <f t="shared" ref="E622:AE622" si="119">SUM(E623:E624)</f>
        <v>0</v>
      </c>
      <c r="F622" s="47">
        <f t="shared" si="119"/>
        <v>0</v>
      </c>
      <c r="G622" s="47">
        <f t="shared" si="119"/>
        <v>0</v>
      </c>
      <c r="H622" s="47">
        <f t="shared" si="119"/>
        <v>0</v>
      </c>
      <c r="I622" s="47">
        <f t="shared" si="119"/>
        <v>357402.65</v>
      </c>
      <c r="J622" s="47">
        <f t="shared" si="119"/>
        <v>0</v>
      </c>
      <c r="K622" s="49">
        <f t="shared" si="119"/>
        <v>0</v>
      </c>
      <c r="L622" s="47">
        <f t="shared" si="119"/>
        <v>0</v>
      </c>
      <c r="M622" s="47">
        <f t="shared" si="119"/>
        <v>644.5</v>
      </c>
      <c r="N622" s="47">
        <f t="shared" si="119"/>
        <v>2419511.06</v>
      </c>
      <c r="O622" s="47">
        <f t="shared" si="119"/>
        <v>0</v>
      </c>
      <c r="P622" s="47">
        <f t="shared" si="119"/>
        <v>0</v>
      </c>
      <c r="Q622" s="47">
        <f t="shared" si="119"/>
        <v>0</v>
      </c>
      <c r="R622" s="47">
        <f t="shared" si="119"/>
        <v>0</v>
      </c>
      <c r="S622" s="47">
        <f t="shared" si="119"/>
        <v>0</v>
      </c>
      <c r="T622" s="47">
        <f t="shared" si="119"/>
        <v>0</v>
      </c>
      <c r="U622" s="47">
        <f t="shared" si="119"/>
        <v>0</v>
      </c>
      <c r="V622" s="47">
        <f t="shared" si="119"/>
        <v>0</v>
      </c>
      <c r="W622" s="47">
        <f t="shared" si="119"/>
        <v>0</v>
      </c>
      <c r="X622" s="47">
        <f t="shared" si="119"/>
        <v>0</v>
      </c>
      <c r="Y622" s="47">
        <f t="shared" si="119"/>
        <v>0</v>
      </c>
      <c r="Z622" s="47">
        <f t="shared" si="119"/>
        <v>0</v>
      </c>
      <c r="AA622" s="47">
        <f t="shared" si="119"/>
        <v>0</v>
      </c>
      <c r="AB622" s="47">
        <f t="shared" si="119"/>
        <v>0</v>
      </c>
      <c r="AC622" s="47">
        <f t="shared" si="119"/>
        <v>41653.71</v>
      </c>
      <c r="AD622" s="47">
        <f t="shared" si="119"/>
        <v>190000</v>
      </c>
      <c r="AE622" s="47">
        <f t="shared" si="119"/>
        <v>0</v>
      </c>
      <c r="AF622" s="121" t="s">
        <v>817</v>
      </c>
      <c r="AG622" s="121" t="s">
        <v>817</v>
      </c>
      <c r="AH622" s="122" t="s">
        <v>817</v>
      </c>
      <c r="AT622" s="30">
        <f>VLOOKUP(C622,AW:AX,2,FALSE)</f>
        <v>0</v>
      </c>
    </row>
    <row r="623" spans="1:46" ht="61.5" x14ac:dyDescent="0.85">
      <c r="A623" s="30">
        <v>1</v>
      </c>
      <c r="B623" s="108">
        <f>SUBTOTAL(103,$A$387:A623)</f>
        <v>227</v>
      </c>
      <c r="C623" s="34" t="s">
        <v>750</v>
      </c>
      <c r="D623" s="47">
        <f t="shared" ref="D623:D624" si="120">E623+F623+G623+H623+I623+J623+L623+N623+P623+R623+T623+U623+V623+W623+X623+Y623+Z623+AA623+AB623+AC623+AD623+AE623</f>
        <v>2605803.73</v>
      </c>
      <c r="E623" s="47">
        <v>0</v>
      </c>
      <c r="F623" s="47">
        <v>0</v>
      </c>
      <c r="G623" s="47">
        <v>0</v>
      </c>
      <c r="H623" s="47">
        <v>0</v>
      </c>
      <c r="I623" s="47">
        <v>0</v>
      </c>
      <c r="J623" s="47">
        <v>0</v>
      </c>
      <c r="K623" s="49">
        <v>0</v>
      </c>
      <c r="L623" s="47">
        <v>0</v>
      </c>
      <c r="M623" s="47">
        <v>644.5</v>
      </c>
      <c r="N623" s="47">
        <v>2419511.06</v>
      </c>
      <c r="O623" s="47">
        <v>0</v>
      </c>
      <c r="P623" s="47">
        <v>0</v>
      </c>
      <c r="Q623" s="47">
        <v>0</v>
      </c>
      <c r="R623" s="47">
        <v>0</v>
      </c>
      <c r="S623" s="47">
        <v>0</v>
      </c>
      <c r="T623" s="47">
        <v>0</v>
      </c>
      <c r="U623" s="47">
        <v>0</v>
      </c>
      <c r="V623" s="47">
        <v>0</v>
      </c>
      <c r="W623" s="47">
        <v>0</v>
      </c>
      <c r="X623" s="47">
        <v>0</v>
      </c>
      <c r="Y623" s="47">
        <v>0</v>
      </c>
      <c r="Z623" s="47">
        <v>0</v>
      </c>
      <c r="AA623" s="47">
        <v>0</v>
      </c>
      <c r="AB623" s="47">
        <v>0</v>
      </c>
      <c r="AC623" s="47">
        <v>36292.67</v>
      </c>
      <c r="AD623" s="47">
        <v>150000</v>
      </c>
      <c r="AE623" s="47">
        <v>0</v>
      </c>
      <c r="AF623" s="50">
        <v>2021</v>
      </c>
      <c r="AG623" s="50">
        <v>2021</v>
      </c>
      <c r="AH623" s="51">
        <v>2021</v>
      </c>
      <c r="AT623" s="30" t="e">
        <f>VLOOKUP(C623,AW:AX,2,FALSE)</f>
        <v>#N/A</v>
      </c>
    </row>
    <row r="624" spans="1:46" ht="61.5" x14ac:dyDescent="0.85">
      <c r="A624" s="30">
        <v>1</v>
      </c>
      <c r="B624" s="108">
        <f>SUBTOTAL(103,$A$387:A624)</f>
        <v>228</v>
      </c>
      <c r="C624" s="34" t="s">
        <v>740</v>
      </c>
      <c r="D624" s="47">
        <f t="shared" si="120"/>
        <v>402763.69</v>
      </c>
      <c r="E624" s="47">
        <v>0</v>
      </c>
      <c r="F624" s="47">
        <v>0</v>
      </c>
      <c r="G624" s="47">
        <v>0</v>
      </c>
      <c r="H624" s="47">
        <v>0</v>
      </c>
      <c r="I624" s="47">
        <v>357402.65</v>
      </c>
      <c r="J624" s="47">
        <v>0</v>
      </c>
      <c r="K624" s="49">
        <v>0</v>
      </c>
      <c r="L624" s="47">
        <v>0</v>
      </c>
      <c r="M624" s="47">
        <v>0</v>
      </c>
      <c r="N624" s="47">
        <v>0</v>
      </c>
      <c r="O624" s="47">
        <v>0</v>
      </c>
      <c r="P624" s="47">
        <v>0</v>
      </c>
      <c r="Q624" s="47">
        <v>0</v>
      </c>
      <c r="R624" s="47">
        <v>0</v>
      </c>
      <c r="S624" s="47">
        <v>0</v>
      </c>
      <c r="T624" s="47">
        <v>0</v>
      </c>
      <c r="U624" s="47">
        <v>0</v>
      </c>
      <c r="V624" s="47">
        <v>0</v>
      </c>
      <c r="W624" s="47">
        <v>0</v>
      </c>
      <c r="X624" s="47">
        <v>0</v>
      </c>
      <c r="Y624" s="47">
        <v>0</v>
      </c>
      <c r="Z624" s="47">
        <v>0</v>
      </c>
      <c r="AA624" s="47">
        <v>0</v>
      </c>
      <c r="AB624" s="47">
        <v>0</v>
      </c>
      <c r="AC624" s="47">
        <v>5361.04</v>
      </c>
      <c r="AD624" s="47">
        <v>40000</v>
      </c>
      <c r="AE624" s="47">
        <v>0</v>
      </c>
      <c r="AF624" s="50">
        <v>2021</v>
      </c>
      <c r="AG624" s="50">
        <v>2021</v>
      </c>
      <c r="AH624" s="51">
        <v>2021</v>
      </c>
      <c r="AT624" s="30" t="e">
        <f>VLOOKUP(C624,AW:AX,2,FALSE)</f>
        <v>#N/A</v>
      </c>
    </row>
    <row r="625" spans="1:46" ht="61.5" x14ac:dyDescent="0.85">
      <c r="B625" s="34" t="s">
        <v>935</v>
      </c>
      <c r="C625" s="34"/>
      <c r="D625" s="47">
        <f>D626</f>
        <v>3080948</v>
      </c>
      <c r="E625" s="47">
        <f t="shared" ref="E625:AE625" si="121">E626</f>
        <v>0</v>
      </c>
      <c r="F625" s="47">
        <f t="shared" si="121"/>
        <v>0</v>
      </c>
      <c r="G625" s="47">
        <f t="shared" si="121"/>
        <v>0</v>
      </c>
      <c r="H625" s="47">
        <f t="shared" si="121"/>
        <v>0</v>
      </c>
      <c r="I625" s="47">
        <f t="shared" si="121"/>
        <v>0</v>
      </c>
      <c r="J625" s="47">
        <f t="shared" si="121"/>
        <v>0</v>
      </c>
      <c r="K625" s="49">
        <f t="shared" si="121"/>
        <v>0</v>
      </c>
      <c r="L625" s="47">
        <f t="shared" si="121"/>
        <v>0</v>
      </c>
      <c r="M625" s="47">
        <f t="shared" si="121"/>
        <v>520</v>
      </c>
      <c r="N625" s="47">
        <f t="shared" si="121"/>
        <v>2887633.5</v>
      </c>
      <c r="O625" s="47">
        <f t="shared" si="121"/>
        <v>0</v>
      </c>
      <c r="P625" s="47">
        <f t="shared" si="121"/>
        <v>0</v>
      </c>
      <c r="Q625" s="47">
        <f t="shared" si="121"/>
        <v>0</v>
      </c>
      <c r="R625" s="47">
        <f t="shared" si="121"/>
        <v>0</v>
      </c>
      <c r="S625" s="47">
        <f t="shared" si="121"/>
        <v>0</v>
      </c>
      <c r="T625" s="47">
        <f t="shared" si="121"/>
        <v>0</v>
      </c>
      <c r="U625" s="47">
        <f t="shared" si="121"/>
        <v>0</v>
      </c>
      <c r="V625" s="47">
        <f t="shared" si="121"/>
        <v>0</v>
      </c>
      <c r="W625" s="47">
        <f t="shared" si="121"/>
        <v>0</v>
      </c>
      <c r="X625" s="47">
        <f t="shared" si="121"/>
        <v>0</v>
      </c>
      <c r="Y625" s="47">
        <f t="shared" si="121"/>
        <v>0</v>
      </c>
      <c r="Z625" s="47">
        <f t="shared" si="121"/>
        <v>0</v>
      </c>
      <c r="AA625" s="47">
        <f t="shared" si="121"/>
        <v>0</v>
      </c>
      <c r="AB625" s="47">
        <f t="shared" si="121"/>
        <v>0</v>
      </c>
      <c r="AC625" s="47">
        <f t="shared" si="121"/>
        <v>43314.5</v>
      </c>
      <c r="AD625" s="47">
        <f t="shared" si="121"/>
        <v>150000</v>
      </c>
      <c r="AE625" s="47">
        <f t="shared" si="121"/>
        <v>0</v>
      </c>
      <c r="AF625" s="121" t="s">
        <v>817</v>
      </c>
      <c r="AG625" s="121" t="s">
        <v>817</v>
      </c>
      <c r="AH625" s="122" t="s">
        <v>817</v>
      </c>
      <c r="AT625" s="30">
        <f>VLOOKUP(C625,AW:AX,2,FALSE)</f>
        <v>0</v>
      </c>
    </row>
    <row r="626" spans="1:46" ht="61.5" x14ac:dyDescent="0.85">
      <c r="A626" s="30">
        <v>1</v>
      </c>
      <c r="B626" s="108">
        <f>SUBTOTAL(103,$A$387:A626)</f>
        <v>229</v>
      </c>
      <c r="C626" s="34" t="s">
        <v>734</v>
      </c>
      <c r="D626" s="47">
        <f>E626+F626+G626+H626+I626+J626+L626+N626+P626+R626+T626+U626+V626+W626+X626+Y626+Z626+AA626+AB626+AC626+AD626+AE626</f>
        <v>3080948</v>
      </c>
      <c r="E626" s="47">
        <v>0</v>
      </c>
      <c r="F626" s="47">
        <v>0</v>
      </c>
      <c r="G626" s="47">
        <v>0</v>
      </c>
      <c r="H626" s="47">
        <v>0</v>
      </c>
      <c r="I626" s="47">
        <v>0</v>
      </c>
      <c r="J626" s="47">
        <v>0</v>
      </c>
      <c r="K626" s="49">
        <v>0</v>
      </c>
      <c r="L626" s="47">
        <v>0</v>
      </c>
      <c r="M626" s="47">
        <v>520</v>
      </c>
      <c r="N626" s="47">
        <v>2887633.5</v>
      </c>
      <c r="O626" s="47">
        <v>0</v>
      </c>
      <c r="P626" s="47">
        <v>0</v>
      </c>
      <c r="Q626" s="47">
        <v>0</v>
      </c>
      <c r="R626" s="47">
        <v>0</v>
      </c>
      <c r="S626" s="47">
        <v>0</v>
      </c>
      <c r="T626" s="47">
        <v>0</v>
      </c>
      <c r="U626" s="47">
        <v>0</v>
      </c>
      <c r="V626" s="47">
        <v>0</v>
      </c>
      <c r="W626" s="47">
        <v>0</v>
      </c>
      <c r="X626" s="47">
        <v>0</v>
      </c>
      <c r="Y626" s="47">
        <v>0</v>
      </c>
      <c r="Z626" s="47">
        <v>0</v>
      </c>
      <c r="AA626" s="47">
        <v>0</v>
      </c>
      <c r="AB626" s="47">
        <v>0</v>
      </c>
      <c r="AC626" s="47">
        <v>43314.5</v>
      </c>
      <c r="AD626" s="47">
        <v>150000</v>
      </c>
      <c r="AE626" s="47">
        <v>0</v>
      </c>
      <c r="AF626" s="50">
        <v>2021</v>
      </c>
      <c r="AG626" s="50">
        <v>2021</v>
      </c>
      <c r="AH626" s="51">
        <v>2021</v>
      </c>
      <c r="AT626" s="30" t="e">
        <f>VLOOKUP(C626,AW:AX,2,FALSE)</f>
        <v>#N/A</v>
      </c>
    </row>
    <row r="627" spans="1:46" ht="61.5" x14ac:dyDescent="0.85">
      <c r="B627" s="34" t="s">
        <v>890</v>
      </c>
      <c r="C627" s="34"/>
      <c r="D627" s="47">
        <f>D628</f>
        <v>2000000</v>
      </c>
      <c r="E627" s="47">
        <f t="shared" ref="E627:AE627" si="122">E628</f>
        <v>0</v>
      </c>
      <c r="F627" s="47">
        <f t="shared" si="122"/>
        <v>0</v>
      </c>
      <c r="G627" s="47">
        <f t="shared" si="122"/>
        <v>0</v>
      </c>
      <c r="H627" s="47">
        <f t="shared" si="122"/>
        <v>0</v>
      </c>
      <c r="I627" s="47">
        <f t="shared" si="122"/>
        <v>0</v>
      </c>
      <c r="J627" s="47">
        <f t="shared" si="122"/>
        <v>0</v>
      </c>
      <c r="K627" s="49">
        <f t="shared" si="122"/>
        <v>0</v>
      </c>
      <c r="L627" s="47">
        <f t="shared" si="122"/>
        <v>0</v>
      </c>
      <c r="M627" s="47">
        <f t="shared" si="122"/>
        <v>674.9</v>
      </c>
      <c r="N627" s="47">
        <f t="shared" si="122"/>
        <v>1822660.1</v>
      </c>
      <c r="O627" s="47">
        <f t="shared" si="122"/>
        <v>0</v>
      </c>
      <c r="P627" s="47">
        <f t="shared" si="122"/>
        <v>0</v>
      </c>
      <c r="Q627" s="47">
        <f t="shared" si="122"/>
        <v>0</v>
      </c>
      <c r="R627" s="47">
        <f t="shared" si="122"/>
        <v>0</v>
      </c>
      <c r="S627" s="47">
        <f t="shared" si="122"/>
        <v>0</v>
      </c>
      <c r="T627" s="47">
        <f t="shared" si="122"/>
        <v>0</v>
      </c>
      <c r="U627" s="47">
        <f t="shared" si="122"/>
        <v>0</v>
      </c>
      <c r="V627" s="47">
        <f t="shared" si="122"/>
        <v>0</v>
      </c>
      <c r="W627" s="47">
        <f t="shared" si="122"/>
        <v>0</v>
      </c>
      <c r="X627" s="47">
        <f t="shared" si="122"/>
        <v>0</v>
      </c>
      <c r="Y627" s="47">
        <f t="shared" si="122"/>
        <v>0</v>
      </c>
      <c r="Z627" s="47">
        <f t="shared" si="122"/>
        <v>0</v>
      </c>
      <c r="AA627" s="47">
        <f t="shared" si="122"/>
        <v>0</v>
      </c>
      <c r="AB627" s="47">
        <f t="shared" si="122"/>
        <v>0</v>
      </c>
      <c r="AC627" s="47">
        <f t="shared" si="122"/>
        <v>27339.9</v>
      </c>
      <c r="AD627" s="47">
        <f t="shared" si="122"/>
        <v>150000</v>
      </c>
      <c r="AE627" s="47">
        <f t="shared" si="122"/>
        <v>0</v>
      </c>
      <c r="AF627" s="121" t="s">
        <v>817</v>
      </c>
      <c r="AG627" s="121" t="s">
        <v>817</v>
      </c>
      <c r="AH627" s="122" t="s">
        <v>817</v>
      </c>
      <c r="AT627" s="30">
        <f>VLOOKUP(C627,AW:AX,2,FALSE)</f>
        <v>0</v>
      </c>
    </row>
    <row r="628" spans="1:46" ht="61.5" x14ac:dyDescent="0.85">
      <c r="A628" s="30">
        <v>1</v>
      </c>
      <c r="B628" s="108">
        <f>SUBTOTAL(103,$A$387:A628)</f>
        <v>230</v>
      </c>
      <c r="C628" s="34" t="s">
        <v>751</v>
      </c>
      <c r="D628" s="47">
        <f>E628+F628+G628+H628+I628+J628+L628+N628+P628+R628+T628+U628+V628+W628+X628+Y628+Z628+AA628+AB628+AC628+AD628+AE628</f>
        <v>2000000</v>
      </c>
      <c r="E628" s="47">
        <v>0</v>
      </c>
      <c r="F628" s="47">
        <v>0</v>
      </c>
      <c r="G628" s="47">
        <v>0</v>
      </c>
      <c r="H628" s="47">
        <v>0</v>
      </c>
      <c r="I628" s="47">
        <v>0</v>
      </c>
      <c r="J628" s="47">
        <v>0</v>
      </c>
      <c r="K628" s="49">
        <v>0</v>
      </c>
      <c r="L628" s="47">
        <v>0</v>
      </c>
      <c r="M628" s="47">
        <v>674.9</v>
      </c>
      <c r="N628" s="47">
        <v>1822660.1</v>
      </c>
      <c r="O628" s="47">
        <v>0</v>
      </c>
      <c r="P628" s="47">
        <v>0</v>
      </c>
      <c r="Q628" s="47">
        <v>0</v>
      </c>
      <c r="R628" s="47">
        <v>0</v>
      </c>
      <c r="S628" s="47">
        <v>0</v>
      </c>
      <c r="T628" s="47">
        <v>0</v>
      </c>
      <c r="U628" s="47">
        <v>0</v>
      </c>
      <c r="V628" s="47">
        <v>0</v>
      </c>
      <c r="W628" s="47">
        <v>0</v>
      </c>
      <c r="X628" s="47">
        <v>0</v>
      </c>
      <c r="Y628" s="47">
        <v>0</v>
      </c>
      <c r="Z628" s="47">
        <v>0</v>
      </c>
      <c r="AA628" s="47">
        <v>0</v>
      </c>
      <c r="AB628" s="47">
        <v>0</v>
      </c>
      <c r="AC628" s="47">
        <v>27339.9</v>
      </c>
      <c r="AD628" s="47">
        <v>150000</v>
      </c>
      <c r="AE628" s="47">
        <v>0</v>
      </c>
      <c r="AF628" s="50">
        <v>2021</v>
      </c>
      <c r="AG628" s="50">
        <v>2021</v>
      </c>
      <c r="AH628" s="51">
        <v>2021</v>
      </c>
      <c r="AT628" s="30" t="e">
        <f>VLOOKUP(C628,AW:AX,2,FALSE)</f>
        <v>#N/A</v>
      </c>
    </row>
    <row r="629" spans="1:46" ht="61.5" x14ac:dyDescent="0.85">
      <c r="B629" s="34" t="s">
        <v>891</v>
      </c>
      <c r="C629" s="34"/>
      <c r="D629" s="47">
        <f>SUM(D630:D635)</f>
        <v>23342012.82</v>
      </c>
      <c r="E629" s="47">
        <f t="shared" ref="E629:AE629" si="123">SUM(E630:E635)</f>
        <v>0</v>
      </c>
      <c r="F629" s="47">
        <f t="shared" si="123"/>
        <v>0</v>
      </c>
      <c r="G629" s="47">
        <f t="shared" si="123"/>
        <v>0</v>
      </c>
      <c r="H629" s="47">
        <f t="shared" si="123"/>
        <v>0</v>
      </c>
      <c r="I629" s="47">
        <f t="shared" si="123"/>
        <v>0</v>
      </c>
      <c r="J629" s="47">
        <f t="shared" si="123"/>
        <v>0</v>
      </c>
      <c r="K629" s="49">
        <f t="shared" si="123"/>
        <v>0</v>
      </c>
      <c r="L629" s="47">
        <f t="shared" si="123"/>
        <v>0</v>
      </c>
      <c r="M629" s="47">
        <f t="shared" si="123"/>
        <v>4052.5</v>
      </c>
      <c r="N629" s="47">
        <f t="shared" si="123"/>
        <v>19724484.109999999</v>
      </c>
      <c r="O629" s="47">
        <f t="shared" si="123"/>
        <v>0</v>
      </c>
      <c r="P629" s="47">
        <f t="shared" si="123"/>
        <v>0</v>
      </c>
      <c r="Q629" s="47">
        <f t="shared" si="123"/>
        <v>2768.5</v>
      </c>
      <c r="R629" s="47">
        <f t="shared" si="123"/>
        <v>2307055.62</v>
      </c>
      <c r="S629" s="47">
        <f t="shared" si="123"/>
        <v>0</v>
      </c>
      <c r="T629" s="47">
        <f t="shared" si="123"/>
        <v>0</v>
      </c>
      <c r="U629" s="47">
        <f t="shared" si="123"/>
        <v>0</v>
      </c>
      <c r="V629" s="47">
        <f t="shared" si="123"/>
        <v>0</v>
      </c>
      <c r="W629" s="47">
        <f t="shared" si="123"/>
        <v>0</v>
      </c>
      <c r="X629" s="47">
        <f t="shared" si="123"/>
        <v>0</v>
      </c>
      <c r="Y629" s="47">
        <f t="shared" si="123"/>
        <v>0</v>
      </c>
      <c r="Z629" s="47">
        <f t="shared" si="123"/>
        <v>0</v>
      </c>
      <c r="AA629" s="47">
        <f t="shared" si="123"/>
        <v>0</v>
      </c>
      <c r="AB629" s="47">
        <f t="shared" si="123"/>
        <v>0</v>
      </c>
      <c r="AC629" s="47">
        <f t="shared" si="123"/>
        <v>330473.09000000003</v>
      </c>
      <c r="AD629" s="47">
        <f t="shared" si="123"/>
        <v>980000</v>
      </c>
      <c r="AE629" s="47">
        <f t="shared" si="123"/>
        <v>0</v>
      </c>
      <c r="AF629" s="121" t="s">
        <v>817</v>
      </c>
      <c r="AG629" s="121" t="s">
        <v>817</v>
      </c>
      <c r="AH629" s="122" t="s">
        <v>817</v>
      </c>
      <c r="AT629" s="30">
        <f>VLOOKUP(C629,AW:AX,2,FALSE)</f>
        <v>0</v>
      </c>
    </row>
    <row r="630" spans="1:46" ht="61.5" x14ac:dyDescent="0.85">
      <c r="A630" s="30">
        <v>1</v>
      </c>
      <c r="B630" s="108">
        <f>SUBTOTAL(103,$A$387:A630)</f>
        <v>231</v>
      </c>
      <c r="C630" s="34" t="s">
        <v>731</v>
      </c>
      <c r="D630" s="47">
        <f t="shared" ref="D630:D635" si="124">E630+F630+G630+H630+I630+J630+L630+N630+P630+R630+T630+U630+V630+W630+X630+Y630+Z630+AA630+AB630+AC630+AD630+AE630</f>
        <v>2541661.4500000002</v>
      </c>
      <c r="E630" s="47">
        <v>0</v>
      </c>
      <c r="F630" s="47">
        <v>0</v>
      </c>
      <c r="G630" s="47">
        <v>0</v>
      </c>
      <c r="H630" s="47">
        <v>0</v>
      </c>
      <c r="I630" s="47">
        <v>0</v>
      </c>
      <c r="J630" s="47">
        <v>0</v>
      </c>
      <c r="K630" s="49">
        <v>0</v>
      </c>
      <c r="L630" s="47">
        <v>0</v>
      </c>
      <c r="M630" s="47">
        <v>0</v>
      </c>
      <c r="N630" s="47">
        <v>0</v>
      </c>
      <c r="O630" s="47">
        <v>0</v>
      </c>
      <c r="P630" s="47">
        <v>0</v>
      </c>
      <c r="Q630" s="47">
        <v>2768.5</v>
      </c>
      <c r="R630" s="47">
        <v>2307055.62</v>
      </c>
      <c r="S630" s="47">
        <v>0</v>
      </c>
      <c r="T630" s="47">
        <v>0</v>
      </c>
      <c r="U630" s="47">
        <v>0</v>
      </c>
      <c r="V630" s="47">
        <v>0</v>
      </c>
      <c r="W630" s="47">
        <v>0</v>
      </c>
      <c r="X630" s="47">
        <v>0</v>
      </c>
      <c r="Y630" s="47">
        <v>0</v>
      </c>
      <c r="Z630" s="47">
        <v>0</v>
      </c>
      <c r="AA630" s="47">
        <v>0</v>
      </c>
      <c r="AB630" s="47">
        <v>0</v>
      </c>
      <c r="AC630" s="47">
        <v>34605.83</v>
      </c>
      <c r="AD630" s="47">
        <v>200000</v>
      </c>
      <c r="AE630" s="47">
        <v>0</v>
      </c>
      <c r="AF630" s="50">
        <v>2021</v>
      </c>
      <c r="AG630" s="50">
        <v>2021</v>
      </c>
      <c r="AH630" s="51">
        <v>2021</v>
      </c>
      <c r="AT630" s="30">
        <f>VLOOKUP(C630,AW:AX,2,FALSE)</f>
        <v>1</v>
      </c>
    </row>
    <row r="631" spans="1:46" ht="61.5" x14ac:dyDescent="0.85">
      <c r="A631" s="30">
        <v>1</v>
      </c>
      <c r="B631" s="108">
        <f>SUBTOTAL(103,$A$387:A631)</f>
        <v>232</v>
      </c>
      <c r="C631" s="34" t="s">
        <v>719</v>
      </c>
      <c r="D631" s="47">
        <f t="shared" si="124"/>
        <v>5370787.6200000001</v>
      </c>
      <c r="E631" s="47">
        <v>0</v>
      </c>
      <c r="F631" s="47">
        <v>0</v>
      </c>
      <c r="G631" s="47">
        <v>0</v>
      </c>
      <c r="H631" s="47">
        <v>0</v>
      </c>
      <c r="I631" s="47">
        <v>0</v>
      </c>
      <c r="J631" s="47">
        <v>0</v>
      </c>
      <c r="K631" s="49">
        <v>0</v>
      </c>
      <c r="L631" s="47">
        <v>0</v>
      </c>
      <c r="M631" s="47">
        <v>1107</v>
      </c>
      <c r="N631" s="47">
        <v>5114076.47</v>
      </c>
      <c r="O631" s="47">
        <v>0</v>
      </c>
      <c r="P631" s="47">
        <v>0</v>
      </c>
      <c r="Q631" s="47">
        <v>0</v>
      </c>
      <c r="R631" s="47">
        <v>0</v>
      </c>
      <c r="S631" s="47">
        <v>0</v>
      </c>
      <c r="T631" s="47">
        <v>0</v>
      </c>
      <c r="U631" s="47">
        <v>0</v>
      </c>
      <c r="V631" s="47">
        <v>0</v>
      </c>
      <c r="W631" s="47">
        <v>0</v>
      </c>
      <c r="X631" s="47">
        <v>0</v>
      </c>
      <c r="Y631" s="47">
        <v>0</v>
      </c>
      <c r="Z631" s="47">
        <v>0</v>
      </c>
      <c r="AA631" s="47">
        <v>0</v>
      </c>
      <c r="AB631" s="47">
        <v>0</v>
      </c>
      <c r="AC631" s="47">
        <v>76711.149999999994</v>
      </c>
      <c r="AD631" s="47">
        <v>180000</v>
      </c>
      <c r="AE631" s="47">
        <v>0</v>
      </c>
      <c r="AF631" s="50">
        <v>2021</v>
      </c>
      <c r="AG631" s="50">
        <v>2021</v>
      </c>
      <c r="AH631" s="51">
        <v>2021</v>
      </c>
      <c r="AT631" s="30" t="e">
        <f>VLOOKUP(C631,AW:AX,2,FALSE)</f>
        <v>#N/A</v>
      </c>
    </row>
    <row r="632" spans="1:46" ht="61.5" x14ac:dyDescent="0.85">
      <c r="A632" s="30">
        <v>1</v>
      </c>
      <c r="B632" s="108">
        <f>SUBTOTAL(103,$A$387:A632)</f>
        <v>233</v>
      </c>
      <c r="C632" s="34" t="s">
        <v>747</v>
      </c>
      <c r="D632" s="47">
        <f t="shared" si="124"/>
        <v>4073004</v>
      </c>
      <c r="E632" s="47">
        <v>0</v>
      </c>
      <c r="F632" s="47">
        <v>0</v>
      </c>
      <c r="G632" s="47">
        <v>0</v>
      </c>
      <c r="H632" s="47">
        <v>0</v>
      </c>
      <c r="I632" s="47">
        <v>0</v>
      </c>
      <c r="J632" s="47">
        <v>0</v>
      </c>
      <c r="K632" s="49">
        <v>0</v>
      </c>
      <c r="L632" s="47">
        <v>0</v>
      </c>
      <c r="M632" s="47">
        <v>780</v>
      </c>
      <c r="N632" s="47">
        <v>3865028.57</v>
      </c>
      <c r="O632" s="47">
        <v>0</v>
      </c>
      <c r="P632" s="47">
        <v>0</v>
      </c>
      <c r="Q632" s="47">
        <v>0</v>
      </c>
      <c r="R632" s="47">
        <v>0</v>
      </c>
      <c r="S632" s="47">
        <v>0</v>
      </c>
      <c r="T632" s="47">
        <v>0</v>
      </c>
      <c r="U632" s="47">
        <v>0</v>
      </c>
      <c r="V632" s="47">
        <v>0</v>
      </c>
      <c r="W632" s="47">
        <v>0</v>
      </c>
      <c r="X632" s="47">
        <v>0</v>
      </c>
      <c r="Y632" s="47">
        <v>0</v>
      </c>
      <c r="Z632" s="47">
        <v>0</v>
      </c>
      <c r="AA632" s="47">
        <v>0</v>
      </c>
      <c r="AB632" s="47">
        <v>0</v>
      </c>
      <c r="AC632" s="47">
        <v>57975.43</v>
      </c>
      <c r="AD632" s="47">
        <v>150000</v>
      </c>
      <c r="AE632" s="47">
        <v>0</v>
      </c>
      <c r="AF632" s="50">
        <v>2021</v>
      </c>
      <c r="AG632" s="50">
        <v>2021</v>
      </c>
      <c r="AH632" s="51">
        <v>2021</v>
      </c>
      <c r="AT632" s="30" t="e">
        <f>VLOOKUP(C632,AW:AX,2,FALSE)</f>
        <v>#N/A</v>
      </c>
    </row>
    <row r="633" spans="1:46" ht="61.5" x14ac:dyDescent="0.85">
      <c r="A633" s="30">
        <v>1</v>
      </c>
      <c r="B633" s="108">
        <f>SUBTOTAL(103,$A$387:A633)</f>
        <v>234</v>
      </c>
      <c r="C633" s="34" t="s">
        <v>724</v>
      </c>
      <c r="D633" s="47">
        <f t="shared" si="124"/>
        <v>3707478</v>
      </c>
      <c r="E633" s="47">
        <v>0</v>
      </c>
      <c r="F633" s="47">
        <v>0</v>
      </c>
      <c r="G633" s="47">
        <v>0</v>
      </c>
      <c r="H633" s="47">
        <v>0</v>
      </c>
      <c r="I633" s="47">
        <v>0</v>
      </c>
      <c r="J633" s="47">
        <v>0</v>
      </c>
      <c r="K633" s="49">
        <v>0</v>
      </c>
      <c r="L633" s="47">
        <v>0</v>
      </c>
      <c r="M633" s="47">
        <v>710</v>
      </c>
      <c r="N633" s="47">
        <v>3504904.43</v>
      </c>
      <c r="O633" s="47">
        <v>0</v>
      </c>
      <c r="P633" s="47">
        <v>0</v>
      </c>
      <c r="Q633" s="47">
        <v>0</v>
      </c>
      <c r="R633" s="47">
        <v>0</v>
      </c>
      <c r="S633" s="47">
        <v>0</v>
      </c>
      <c r="T633" s="47">
        <v>0</v>
      </c>
      <c r="U633" s="47">
        <v>0</v>
      </c>
      <c r="V633" s="47">
        <v>0</v>
      </c>
      <c r="W633" s="47">
        <v>0</v>
      </c>
      <c r="X633" s="47">
        <v>0</v>
      </c>
      <c r="Y633" s="47">
        <v>0</v>
      </c>
      <c r="Z633" s="47">
        <v>0</v>
      </c>
      <c r="AA633" s="47">
        <v>0</v>
      </c>
      <c r="AB633" s="47">
        <v>0</v>
      </c>
      <c r="AC633" s="47">
        <v>52573.57</v>
      </c>
      <c r="AD633" s="47">
        <v>150000</v>
      </c>
      <c r="AE633" s="47">
        <v>0</v>
      </c>
      <c r="AF633" s="50">
        <v>2021</v>
      </c>
      <c r="AG633" s="50">
        <v>2021</v>
      </c>
      <c r="AH633" s="51">
        <v>2021</v>
      </c>
      <c r="AT633" s="30" t="e">
        <f>VLOOKUP(C633,AW:AX,2,FALSE)</f>
        <v>#N/A</v>
      </c>
    </row>
    <row r="634" spans="1:46" ht="61.5" x14ac:dyDescent="0.85">
      <c r="A634" s="30">
        <v>1</v>
      </c>
      <c r="B634" s="108">
        <f>SUBTOTAL(103,$A$387:A634)</f>
        <v>235</v>
      </c>
      <c r="C634" s="34" t="s">
        <v>729</v>
      </c>
      <c r="D634" s="47">
        <f t="shared" si="124"/>
        <v>3916350</v>
      </c>
      <c r="E634" s="47">
        <v>0</v>
      </c>
      <c r="F634" s="47">
        <v>0</v>
      </c>
      <c r="G634" s="47">
        <v>0</v>
      </c>
      <c r="H634" s="47">
        <v>0</v>
      </c>
      <c r="I634" s="47">
        <v>0</v>
      </c>
      <c r="J634" s="47">
        <v>0</v>
      </c>
      <c r="K634" s="49">
        <v>0</v>
      </c>
      <c r="L634" s="47">
        <v>0</v>
      </c>
      <c r="M634" s="47">
        <v>750</v>
      </c>
      <c r="N634" s="47">
        <v>3710689.66</v>
      </c>
      <c r="O634" s="47">
        <v>0</v>
      </c>
      <c r="P634" s="47">
        <v>0</v>
      </c>
      <c r="Q634" s="47">
        <v>0</v>
      </c>
      <c r="R634" s="47">
        <v>0</v>
      </c>
      <c r="S634" s="47">
        <v>0</v>
      </c>
      <c r="T634" s="47">
        <v>0</v>
      </c>
      <c r="U634" s="47">
        <v>0</v>
      </c>
      <c r="V634" s="47">
        <v>0</v>
      </c>
      <c r="W634" s="47">
        <v>0</v>
      </c>
      <c r="X634" s="47">
        <v>0</v>
      </c>
      <c r="Y634" s="47">
        <v>0</v>
      </c>
      <c r="Z634" s="47">
        <v>0</v>
      </c>
      <c r="AA634" s="47">
        <v>0</v>
      </c>
      <c r="AB634" s="47">
        <v>0</v>
      </c>
      <c r="AC634" s="47">
        <v>55660.34</v>
      </c>
      <c r="AD634" s="47">
        <v>150000</v>
      </c>
      <c r="AE634" s="47">
        <v>0</v>
      </c>
      <c r="AF634" s="50">
        <v>2021</v>
      </c>
      <c r="AG634" s="50">
        <v>2021</v>
      </c>
      <c r="AH634" s="51">
        <v>2021</v>
      </c>
      <c r="AT634" s="30" t="e">
        <f>VLOOKUP(C634,AW:AX,2,FALSE)</f>
        <v>#N/A</v>
      </c>
    </row>
    <row r="635" spans="1:46" ht="61.5" x14ac:dyDescent="0.85">
      <c r="A635" s="30">
        <v>1</v>
      </c>
      <c r="B635" s="108">
        <f>SUBTOTAL(103,$A$387:A635)</f>
        <v>236</v>
      </c>
      <c r="C635" s="34" t="s">
        <v>728</v>
      </c>
      <c r="D635" s="47">
        <f t="shared" si="124"/>
        <v>3732731.75</v>
      </c>
      <c r="E635" s="47">
        <v>0</v>
      </c>
      <c r="F635" s="47">
        <v>0</v>
      </c>
      <c r="G635" s="47">
        <v>0</v>
      </c>
      <c r="H635" s="47">
        <v>0</v>
      </c>
      <c r="I635" s="47">
        <v>0</v>
      </c>
      <c r="J635" s="47">
        <v>0</v>
      </c>
      <c r="K635" s="49">
        <v>0</v>
      </c>
      <c r="L635" s="47">
        <v>0</v>
      </c>
      <c r="M635" s="47">
        <v>705.5</v>
      </c>
      <c r="N635" s="47">
        <v>3529784.98</v>
      </c>
      <c r="O635" s="47">
        <v>0</v>
      </c>
      <c r="P635" s="47">
        <v>0</v>
      </c>
      <c r="Q635" s="47">
        <v>0</v>
      </c>
      <c r="R635" s="47">
        <v>0</v>
      </c>
      <c r="S635" s="47">
        <v>0</v>
      </c>
      <c r="T635" s="47">
        <v>0</v>
      </c>
      <c r="U635" s="47">
        <v>0</v>
      </c>
      <c r="V635" s="47">
        <v>0</v>
      </c>
      <c r="W635" s="47">
        <v>0</v>
      </c>
      <c r="X635" s="47">
        <v>0</v>
      </c>
      <c r="Y635" s="47">
        <v>0</v>
      </c>
      <c r="Z635" s="47">
        <v>0</v>
      </c>
      <c r="AA635" s="47">
        <v>0</v>
      </c>
      <c r="AB635" s="47">
        <v>0</v>
      </c>
      <c r="AC635" s="47">
        <v>52946.77</v>
      </c>
      <c r="AD635" s="47">
        <v>150000</v>
      </c>
      <c r="AE635" s="47">
        <v>0</v>
      </c>
      <c r="AF635" s="50">
        <v>2021</v>
      </c>
      <c r="AG635" s="50">
        <v>2021</v>
      </c>
      <c r="AH635" s="51">
        <v>2021</v>
      </c>
      <c r="AT635" s="30" t="e">
        <f>VLOOKUP(C635,AW:AX,2,FALSE)</f>
        <v>#N/A</v>
      </c>
    </row>
    <row r="636" spans="1:46" ht="61.5" x14ac:dyDescent="0.85">
      <c r="B636" s="34" t="s">
        <v>892</v>
      </c>
      <c r="C636" s="128"/>
      <c r="D636" s="47">
        <f>SUM(D637:D638)</f>
        <v>11973050.91</v>
      </c>
      <c r="E636" s="47">
        <f t="shared" ref="E636:AE636" si="125">SUM(E637:E638)</f>
        <v>0</v>
      </c>
      <c r="F636" s="47">
        <f t="shared" si="125"/>
        <v>0</v>
      </c>
      <c r="G636" s="47">
        <f t="shared" si="125"/>
        <v>0</v>
      </c>
      <c r="H636" s="47">
        <f t="shared" si="125"/>
        <v>0</v>
      </c>
      <c r="I636" s="47">
        <f t="shared" si="125"/>
        <v>0</v>
      </c>
      <c r="J636" s="47">
        <f t="shared" si="125"/>
        <v>0</v>
      </c>
      <c r="K636" s="49">
        <f t="shared" si="125"/>
        <v>0</v>
      </c>
      <c r="L636" s="47">
        <f t="shared" si="125"/>
        <v>0</v>
      </c>
      <c r="M636" s="47">
        <f t="shared" si="125"/>
        <v>2150</v>
      </c>
      <c r="N636" s="47">
        <f t="shared" si="125"/>
        <v>11470986.119999999</v>
      </c>
      <c r="O636" s="47">
        <f t="shared" si="125"/>
        <v>0</v>
      </c>
      <c r="P636" s="47">
        <f t="shared" si="125"/>
        <v>0</v>
      </c>
      <c r="Q636" s="47">
        <f t="shared" si="125"/>
        <v>0</v>
      </c>
      <c r="R636" s="47">
        <f t="shared" si="125"/>
        <v>0</v>
      </c>
      <c r="S636" s="47">
        <f t="shared" si="125"/>
        <v>0</v>
      </c>
      <c r="T636" s="47">
        <f t="shared" si="125"/>
        <v>0</v>
      </c>
      <c r="U636" s="47">
        <f t="shared" si="125"/>
        <v>0</v>
      </c>
      <c r="V636" s="47">
        <f t="shared" si="125"/>
        <v>0</v>
      </c>
      <c r="W636" s="47">
        <f t="shared" si="125"/>
        <v>0</v>
      </c>
      <c r="X636" s="47">
        <f t="shared" si="125"/>
        <v>0</v>
      </c>
      <c r="Y636" s="47">
        <f t="shared" si="125"/>
        <v>0</v>
      </c>
      <c r="Z636" s="47">
        <f t="shared" si="125"/>
        <v>0</v>
      </c>
      <c r="AA636" s="47">
        <f t="shared" si="125"/>
        <v>0</v>
      </c>
      <c r="AB636" s="47">
        <f t="shared" si="125"/>
        <v>0</v>
      </c>
      <c r="AC636" s="47">
        <f t="shared" si="125"/>
        <v>172064.79</v>
      </c>
      <c r="AD636" s="47">
        <f t="shared" si="125"/>
        <v>330000</v>
      </c>
      <c r="AE636" s="47">
        <f t="shared" si="125"/>
        <v>0</v>
      </c>
      <c r="AF636" s="121" t="s">
        <v>817</v>
      </c>
      <c r="AG636" s="121" t="s">
        <v>817</v>
      </c>
      <c r="AH636" s="122" t="s">
        <v>817</v>
      </c>
      <c r="AT636" s="30">
        <f>VLOOKUP(C636,AW:AX,2,FALSE)</f>
        <v>0</v>
      </c>
    </row>
    <row r="637" spans="1:46" ht="61.5" x14ac:dyDescent="0.85">
      <c r="A637" s="30">
        <v>1</v>
      </c>
      <c r="B637" s="108">
        <f>SUBTOTAL(103,$A$387:A637)</f>
        <v>237</v>
      </c>
      <c r="C637" s="34" t="s">
        <v>244</v>
      </c>
      <c r="D637" s="47">
        <f t="shared" ref="D637:D638" si="126">E637+F637+G637+H637+I637+J637+L637+N637+P637+R637+T637+U637+V637+W637+X637+Y637+Z637+AA637+AB637+AC637+AD637+AE637</f>
        <v>7695900</v>
      </c>
      <c r="E637" s="47">
        <v>0</v>
      </c>
      <c r="F637" s="47">
        <v>0</v>
      </c>
      <c r="G637" s="47">
        <v>0</v>
      </c>
      <c r="H637" s="47">
        <v>0</v>
      </c>
      <c r="I637" s="47">
        <v>0</v>
      </c>
      <c r="J637" s="47">
        <v>0</v>
      </c>
      <c r="K637" s="49">
        <v>0</v>
      </c>
      <c r="L637" s="47">
        <v>0</v>
      </c>
      <c r="M637" s="47">
        <v>1509</v>
      </c>
      <c r="N637" s="47">
        <v>7404827.5899999999</v>
      </c>
      <c r="O637" s="47">
        <v>0</v>
      </c>
      <c r="P637" s="47">
        <v>0</v>
      </c>
      <c r="Q637" s="47">
        <v>0</v>
      </c>
      <c r="R637" s="47">
        <v>0</v>
      </c>
      <c r="S637" s="47">
        <v>0</v>
      </c>
      <c r="T637" s="47">
        <v>0</v>
      </c>
      <c r="U637" s="47">
        <v>0</v>
      </c>
      <c r="V637" s="47">
        <v>0</v>
      </c>
      <c r="W637" s="47">
        <v>0</v>
      </c>
      <c r="X637" s="47">
        <v>0</v>
      </c>
      <c r="Y637" s="47">
        <v>0</v>
      </c>
      <c r="Z637" s="47">
        <v>0</v>
      </c>
      <c r="AA637" s="47">
        <v>0</v>
      </c>
      <c r="AB637" s="47">
        <v>0</v>
      </c>
      <c r="AC637" s="47">
        <v>111072.41</v>
      </c>
      <c r="AD637" s="47">
        <v>180000</v>
      </c>
      <c r="AE637" s="47">
        <v>0</v>
      </c>
      <c r="AF637" s="50">
        <v>2021</v>
      </c>
      <c r="AG637" s="50">
        <v>2021</v>
      </c>
      <c r="AH637" s="51">
        <v>2021</v>
      </c>
      <c r="AT637" s="30">
        <f>VLOOKUP(C637,AW:AX,2,FALSE)</f>
        <v>1</v>
      </c>
    </row>
    <row r="638" spans="1:46" ht="61.5" x14ac:dyDescent="0.85">
      <c r="A638" s="30">
        <v>1</v>
      </c>
      <c r="B638" s="108">
        <f>SUBTOTAL(103,$A$387:A638)</f>
        <v>238</v>
      </c>
      <c r="C638" s="34" t="s">
        <v>249</v>
      </c>
      <c r="D638" s="47">
        <f t="shared" si="126"/>
        <v>4277150.91</v>
      </c>
      <c r="E638" s="47">
        <v>0</v>
      </c>
      <c r="F638" s="47">
        <v>0</v>
      </c>
      <c r="G638" s="47">
        <v>0</v>
      </c>
      <c r="H638" s="47">
        <v>0</v>
      </c>
      <c r="I638" s="47">
        <v>0</v>
      </c>
      <c r="J638" s="47">
        <v>0</v>
      </c>
      <c r="K638" s="49">
        <v>0</v>
      </c>
      <c r="L638" s="47">
        <v>0</v>
      </c>
      <c r="M638" s="47">
        <v>641</v>
      </c>
      <c r="N638" s="47">
        <v>4066158.53</v>
      </c>
      <c r="O638" s="47">
        <v>0</v>
      </c>
      <c r="P638" s="47">
        <v>0</v>
      </c>
      <c r="Q638" s="47">
        <v>0</v>
      </c>
      <c r="R638" s="47">
        <v>0</v>
      </c>
      <c r="S638" s="47">
        <v>0</v>
      </c>
      <c r="T638" s="47">
        <v>0</v>
      </c>
      <c r="U638" s="47">
        <v>0</v>
      </c>
      <c r="V638" s="47">
        <v>0</v>
      </c>
      <c r="W638" s="47">
        <v>0</v>
      </c>
      <c r="X638" s="47">
        <v>0</v>
      </c>
      <c r="Y638" s="47">
        <v>0</v>
      </c>
      <c r="Z638" s="47">
        <v>0</v>
      </c>
      <c r="AA638" s="47">
        <v>0</v>
      </c>
      <c r="AB638" s="47">
        <v>0</v>
      </c>
      <c r="AC638" s="47">
        <v>60992.38</v>
      </c>
      <c r="AD638" s="47">
        <v>150000</v>
      </c>
      <c r="AE638" s="47">
        <v>0</v>
      </c>
      <c r="AF638" s="50">
        <v>2021</v>
      </c>
      <c r="AG638" s="50">
        <v>2021</v>
      </c>
      <c r="AH638" s="51">
        <v>2021</v>
      </c>
      <c r="AT638" s="30" t="e">
        <f>VLOOKUP(C638,AW:AX,2,FALSE)</f>
        <v>#N/A</v>
      </c>
    </row>
    <row r="639" spans="1:46" ht="61.5" x14ac:dyDescent="0.85">
      <c r="B639" s="34" t="s">
        <v>893</v>
      </c>
      <c r="C639" s="34"/>
      <c r="D639" s="47">
        <f>D640</f>
        <v>1510014</v>
      </c>
      <c r="E639" s="47">
        <f t="shared" ref="E639:AE639" si="127">E640</f>
        <v>0</v>
      </c>
      <c r="F639" s="47">
        <f t="shared" si="127"/>
        <v>0</v>
      </c>
      <c r="G639" s="47">
        <f t="shared" si="127"/>
        <v>0</v>
      </c>
      <c r="H639" s="47">
        <f t="shared" si="127"/>
        <v>0</v>
      </c>
      <c r="I639" s="47">
        <f t="shared" si="127"/>
        <v>0</v>
      </c>
      <c r="J639" s="47">
        <f t="shared" si="127"/>
        <v>0</v>
      </c>
      <c r="K639" s="49">
        <f t="shared" si="127"/>
        <v>0</v>
      </c>
      <c r="L639" s="47">
        <f t="shared" si="127"/>
        <v>0</v>
      </c>
      <c r="M639" s="47">
        <f t="shared" si="127"/>
        <v>0</v>
      </c>
      <c r="N639" s="47">
        <f t="shared" si="127"/>
        <v>0</v>
      </c>
      <c r="O639" s="47">
        <f t="shared" si="127"/>
        <v>0</v>
      </c>
      <c r="P639" s="47">
        <f t="shared" si="127"/>
        <v>0</v>
      </c>
      <c r="Q639" s="47">
        <f t="shared" si="127"/>
        <v>369.1</v>
      </c>
      <c r="R639" s="47">
        <f t="shared" si="127"/>
        <v>1359619.7</v>
      </c>
      <c r="S639" s="47">
        <f t="shared" si="127"/>
        <v>0</v>
      </c>
      <c r="T639" s="47">
        <f t="shared" si="127"/>
        <v>0</v>
      </c>
      <c r="U639" s="47">
        <f t="shared" si="127"/>
        <v>0</v>
      </c>
      <c r="V639" s="47">
        <f t="shared" si="127"/>
        <v>0</v>
      </c>
      <c r="W639" s="47">
        <f t="shared" si="127"/>
        <v>0</v>
      </c>
      <c r="X639" s="47">
        <f t="shared" si="127"/>
        <v>0</v>
      </c>
      <c r="Y639" s="47">
        <f t="shared" si="127"/>
        <v>0</v>
      </c>
      <c r="Z639" s="47">
        <f t="shared" si="127"/>
        <v>0</v>
      </c>
      <c r="AA639" s="47">
        <f t="shared" si="127"/>
        <v>0</v>
      </c>
      <c r="AB639" s="47">
        <f t="shared" si="127"/>
        <v>0</v>
      </c>
      <c r="AC639" s="47">
        <f t="shared" si="127"/>
        <v>20394.3</v>
      </c>
      <c r="AD639" s="47">
        <f t="shared" si="127"/>
        <v>130000</v>
      </c>
      <c r="AE639" s="47">
        <f t="shared" si="127"/>
        <v>0</v>
      </c>
      <c r="AF639" s="121" t="s">
        <v>817</v>
      </c>
      <c r="AG639" s="121" t="s">
        <v>817</v>
      </c>
      <c r="AH639" s="122" t="s">
        <v>817</v>
      </c>
      <c r="AT639" s="30">
        <f>VLOOKUP(C639,AW:AX,2,FALSE)</f>
        <v>0</v>
      </c>
    </row>
    <row r="640" spans="1:46" ht="61.5" x14ac:dyDescent="0.85">
      <c r="A640" s="30">
        <v>1</v>
      </c>
      <c r="B640" s="108">
        <f>SUBTOTAL(103,$A$387:A640)</f>
        <v>239</v>
      </c>
      <c r="C640" s="34" t="s">
        <v>253</v>
      </c>
      <c r="D640" s="47">
        <f>E640+F640+G640+H640+I640+J640+L640+N640+P640+R640+T640+U640+V640+W640+X640+Y640+Z640+AA640+AB640+AC640+AD640+AE640</f>
        <v>1510014</v>
      </c>
      <c r="E640" s="47">
        <v>0</v>
      </c>
      <c r="F640" s="47">
        <v>0</v>
      </c>
      <c r="G640" s="47">
        <v>0</v>
      </c>
      <c r="H640" s="47">
        <v>0</v>
      </c>
      <c r="I640" s="47">
        <v>0</v>
      </c>
      <c r="J640" s="47">
        <v>0</v>
      </c>
      <c r="K640" s="49">
        <v>0</v>
      </c>
      <c r="L640" s="47">
        <v>0</v>
      </c>
      <c r="M640" s="47">
        <v>0</v>
      </c>
      <c r="N640" s="47">
        <v>0</v>
      </c>
      <c r="O640" s="47">
        <v>0</v>
      </c>
      <c r="P640" s="47">
        <v>0</v>
      </c>
      <c r="Q640" s="47">
        <v>369.1</v>
      </c>
      <c r="R640" s="47">
        <v>1359619.7</v>
      </c>
      <c r="S640" s="47">
        <v>0</v>
      </c>
      <c r="T640" s="47">
        <v>0</v>
      </c>
      <c r="U640" s="47">
        <v>0</v>
      </c>
      <c r="V640" s="47">
        <v>0</v>
      </c>
      <c r="W640" s="47">
        <v>0</v>
      </c>
      <c r="X640" s="47">
        <v>0</v>
      </c>
      <c r="Y640" s="47">
        <v>0</v>
      </c>
      <c r="Z640" s="47">
        <v>0</v>
      </c>
      <c r="AA640" s="47">
        <v>0</v>
      </c>
      <c r="AB640" s="47">
        <v>0</v>
      </c>
      <c r="AC640" s="47">
        <v>20394.3</v>
      </c>
      <c r="AD640" s="47">
        <v>130000</v>
      </c>
      <c r="AE640" s="47">
        <v>0</v>
      </c>
      <c r="AF640" s="50">
        <v>2021</v>
      </c>
      <c r="AG640" s="50">
        <v>2021</v>
      </c>
      <c r="AH640" s="51">
        <v>2021</v>
      </c>
      <c r="AT640" s="30" t="e">
        <f>VLOOKUP(C640,AW:AX,2,FALSE)</f>
        <v>#N/A</v>
      </c>
    </row>
    <row r="641" spans="1:46" ht="61.5" x14ac:dyDescent="0.85">
      <c r="B641" s="34" t="s">
        <v>936</v>
      </c>
      <c r="C641" s="34"/>
      <c r="D641" s="47">
        <f>SUM(D642)</f>
        <v>2255220</v>
      </c>
      <c r="E641" s="47">
        <f t="shared" ref="E641:AE641" si="128">SUM(E642)</f>
        <v>0</v>
      </c>
      <c r="F641" s="47">
        <f t="shared" si="128"/>
        <v>0</v>
      </c>
      <c r="G641" s="47">
        <f t="shared" si="128"/>
        <v>0</v>
      </c>
      <c r="H641" s="47">
        <f t="shared" si="128"/>
        <v>0</v>
      </c>
      <c r="I641" s="47">
        <f t="shared" si="128"/>
        <v>0</v>
      </c>
      <c r="J641" s="47">
        <f t="shared" si="128"/>
        <v>0</v>
      </c>
      <c r="K641" s="49">
        <f t="shared" si="128"/>
        <v>0</v>
      </c>
      <c r="L641" s="47">
        <f t="shared" si="128"/>
        <v>0</v>
      </c>
      <c r="M641" s="47">
        <f t="shared" si="128"/>
        <v>442.2</v>
      </c>
      <c r="N641" s="47">
        <f t="shared" si="128"/>
        <v>2103665.02</v>
      </c>
      <c r="O641" s="47">
        <f t="shared" si="128"/>
        <v>0</v>
      </c>
      <c r="P641" s="47">
        <f t="shared" si="128"/>
        <v>0</v>
      </c>
      <c r="Q641" s="47">
        <f t="shared" si="128"/>
        <v>0</v>
      </c>
      <c r="R641" s="47">
        <f t="shared" si="128"/>
        <v>0</v>
      </c>
      <c r="S641" s="47">
        <f t="shared" si="128"/>
        <v>0</v>
      </c>
      <c r="T641" s="47">
        <f t="shared" si="128"/>
        <v>0</v>
      </c>
      <c r="U641" s="47">
        <f t="shared" si="128"/>
        <v>0</v>
      </c>
      <c r="V641" s="47">
        <f t="shared" si="128"/>
        <v>0</v>
      </c>
      <c r="W641" s="47">
        <f t="shared" si="128"/>
        <v>0</v>
      </c>
      <c r="X641" s="47">
        <f t="shared" si="128"/>
        <v>0</v>
      </c>
      <c r="Y641" s="47">
        <f t="shared" si="128"/>
        <v>0</v>
      </c>
      <c r="Z641" s="47">
        <f t="shared" si="128"/>
        <v>0</v>
      </c>
      <c r="AA641" s="47">
        <f t="shared" si="128"/>
        <v>0</v>
      </c>
      <c r="AB641" s="47">
        <f t="shared" si="128"/>
        <v>0</v>
      </c>
      <c r="AC641" s="47">
        <f t="shared" si="128"/>
        <v>31554.98</v>
      </c>
      <c r="AD641" s="47">
        <f t="shared" si="128"/>
        <v>120000</v>
      </c>
      <c r="AE641" s="47">
        <f t="shared" si="128"/>
        <v>0</v>
      </c>
      <c r="AF641" s="121" t="s">
        <v>817</v>
      </c>
      <c r="AG641" s="121" t="s">
        <v>817</v>
      </c>
      <c r="AH641" s="122" t="s">
        <v>817</v>
      </c>
      <c r="AT641" s="30">
        <f>VLOOKUP(C641,AW:AX,2,FALSE)</f>
        <v>0</v>
      </c>
    </row>
    <row r="642" spans="1:46" ht="61.5" x14ac:dyDescent="0.85">
      <c r="A642" s="30">
        <v>1</v>
      </c>
      <c r="B642" s="108">
        <f>SUBTOTAL(103,$A$387:A642)</f>
        <v>240</v>
      </c>
      <c r="C642" s="34" t="s">
        <v>251</v>
      </c>
      <c r="D642" s="47">
        <f>E642+F642+G642+H642+I642+J642+L642+N642+P642+R642+T642+U642+V642+W642+X642+Y642+Z642+AA642+AB642+AC642+AD642+AE642</f>
        <v>2255220</v>
      </c>
      <c r="E642" s="47">
        <v>0</v>
      </c>
      <c r="F642" s="47">
        <v>0</v>
      </c>
      <c r="G642" s="47">
        <v>0</v>
      </c>
      <c r="H642" s="47">
        <v>0</v>
      </c>
      <c r="I642" s="47">
        <v>0</v>
      </c>
      <c r="J642" s="47">
        <v>0</v>
      </c>
      <c r="K642" s="49">
        <v>0</v>
      </c>
      <c r="L642" s="47">
        <v>0</v>
      </c>
      <c r="M642" s="47">
        <v>442.2</v>
      </c>
      <c r="N642" s="47">
        <v>2103665.02</v>
      </c>
      <c r="O642" s="47">
        <v>0</v>
      </c>
      <c r="P642" s="47">
        <v>0</v>
      </c>
      <c r="Q642" s="47">
        <v>0</v>
      </c>
      <c r="R642" s="47">
        <v>0</v>
      </c>
      <c r="S642" s="47">
        <v>0</v>
      </c>
      <c r="T642" s="47">
        <v>0</v>
      </c>
      <c r="U642" s="47">
        <v>0</v>
      </c>
      <c r="V642" s="47">
        <v>0</v>
      </c>
      <c r="W642" s="47">
        <v>0</v>
      </c>
      <c r="X642" s="47">
        <v>0</v>
      </c>
      <c r="Y642" s="47">
        <v>0</v>
      </c>
      <c r="Z642" s="47">
        <v>0</v>
      </c>
      <c r="AA642" s="47">
        <v>0</v>
      </c>
      <c r="AB642" s="47">
        <v>0</v>
      </c>
      <c r="AC642" s="47">
        <v>31554.98</v>
      </c>
      <c r="AD642" s="47">
        <v>120000</v>
      </c>
      <c r="AE642" s="47">
        <v>0</v>
      </c>
      <c r="AF642" s="50">
        <v>2021</v>
      </c>
      <c r="AG642" s="50">
        <v>2021</v>
      </c>
      <c r="AH642" s="51">
        <v>2021</v>
      </c>
      <c r="AT642" s="30" t="e">
        <f>VLOOKUP(C642,AW:AX,2,FALSE)</f>
        <v>#N/A</v>
      </c>
    </row>
    <row r="643" spans="1:46" ht="61.5" x14ac:dyDescent="0.85">
      <c r="B643" s="34" t="s">
        <v>937</v>
      </c>
      <c r="C643" s="129"/>
      <c r="D643" s="47">
        <f>D644</f>
        <v>2610900</v>
      </c>
      <c r="E643" s="47">
        <f t="shared" ref="E643:AE643" si="129">E644</f>
        <v>0</v>
      </c>
      <c r="F643" s="47">
        <f t="shared" si="129"/>
        <v>0</v>
      </c>
      <c r="G643" s="47">
        <f t="shared" si="129"/>
        <v>0</v>
      </c>
      <c r="H643" s="47">
        <f t="shared" si="129"/>
        <v>0</v>
      </c>
      <c r="I643" s="47">
        <f t="shared" si="129"/>
        <v>0</v>
      </c>
      <c r="J643" s="47">
        <f t="shared" si="129"/>
        <v>0</v>
      </c>
      <c r="K643" s="49">
        <f t="shared" si="129"/>
        <v>0</v>
      </c>
      <c r="L643" s="47">
        <f t="shared" si="129"/>
        <v>0</v>
      </c>
      <c r="M643" s="47">
        <f t="shared" si="129"/>
        <v>500</v>
      </c>
      <c r="N643" s="47">
        <f t="shared" si="129"/>
        <v>2454088.67</v>
      </c>
      <c r="O643" s="47">
        <f t="shared" si="129"/>
        <v>0</v>
      </c>
      <c r="P643" s="47">
        <f t="shared" si="129"/>
        <v>0</v>
      </c>
      <c r="Q643" s="47">
        <f t="shared" si="129"/>
        <v>0</v>
      </c>
      <c r="R643" s="47">
        <f t="shared" si="129"/>
        <v>0</v>
      </c>
      <c r="S643" s="47">
        <f t="shared" si="129"/>
        <v>0</v>
      </c>
      <c r="T643" s="47">
        <f t="shared" si="129"/>
        <v>0</v>
      </c>
      <c r="U643" s="47">
        <f t="shared" si="129"/>
        <v>0</v>
      </c>
      <c r="V643" s="47">
        <f t="shared" si="129"/>
        <v>0</v>
      </c>
      <c r="W643" s="47">
        <f t="shared" si="129"/>
        <v>0</v>
      </c>
      <c r="X643" s="47">
        <f t="shared" si="129"/>
        <v>0</v>
      </c>
      <c r="Y643" s="47">
        <f t="shared" si="129"/>
        <v>0</v>
      </c>
      <c r="Z643" s="47">
        <f t="shared" si="129"/>
        <v>0</v>
      </c>
      <c r="AA643" s="47">
        <f t="shared" si="129"/>
        <v>0</v>
      </c>
      <c r="AB643" s="47">
        <f t="shared" si="129"/>
        <v>0</v>
      </c>
      <c r="AC643" s="47">
        <f t="shared" si="129"/>
        <v>36811.33</v>
      </c>
      <c r="AD643" s="47">
        <f t="shared" si="129"/>
        <v>120000</v>
      </c>
      <c r="AE643" s="47">
        <f t="shared" si="129"/>
        <v>0</v>
      </c>
      <c r="AF643" s="121" t="s">
        <v>817</v>
      </c>
      <c r="AG643" s="121" t="s">
        <v>817</v>
      </c>
      <c r="AH643" s="122" t="s">
        <v>817</v>
      </c>
      <c r="AT643" s="30">
        <f>VLOOKUP(C643,AW:AX,2,FALSE)</f>
        <v>0</v>
      </c>
    </row>
    <row r="644" spans="1:46" ht="61.5" x14ac:dyDescent="0.85">
      <c r="A644" s="30">
        <v>1</v>
      </c>
      <c r="B644" s="108">
        <f>SUBTOTAL(103,$A$387:A644)</f>
        <v>241</v>
      </c>
      <c r="C644" s="36" t="s">
        <v>2</v>
      </c>
      <c r="D644" s="47">
        <f>E644+F644+G644+H644+I644+J644+L644+N644+P644+R644+T644+U644+V644+W644+X644+Y644+Z644+AA644+AB644+AC644+AD644+AE644</f>
        <v>2610900</v>
      </c>
      <c r="E644" s="47">
        <v>0</v>
      </c>
      <c r="F644" s="47">
        <v>0</v>
      </c>
      <c r="G644" s="47">
        <v>0</v>
      </c>
      <c r="H644" s="47">
        <v>0</v>
      </c>
      <c r="I644" s="47">
        <v>0</v>
      </c>
      <c r="J644" s="47">
        <v>0</v>
      </c>
      <c r="K644" s="49">
        <v>0</v>
      </c>
      <c r="L644" s="47">
        <v>0</v>
      </c>
      <c r="M644" s="47">
        <v>500</v>
      </c>
      <c r="N644" s="47">
        <v>2454088.67</v>
      </c>
      <c r="O644" s="47">
        <v>0</v>
      </c>
      <c r="P644" s="47">
        <v>0</v>
      </c>
      <c r="Q644" s="47">
        <v>0</v>
      </c>
      <c r="R644" s="47">
        <v>0</v>
      </c>
      <c r="S644" s="47">
        <v>0</v>
      </c>
      <c r="T644" s="47">
        <v>0</v>
      </c>
      <c r="U644" s="47">
        <v>0</v>
      </c>
      <c r="V644" s="47">
        <v>0</v>
      </c>
      <c r="W644" s="47">
        <v>0</v>
      </c>
      <c r="X644" s="47">
        <v>0</v>
      </c>
      <c r="Y644" s="47">
        <v>0</v>
      </c>
      <c r="Z644" s="47">
        <v>0</v>
      </c>
      <c r="AA644" s="47">
        <v>0</v>
      </c>
      <c r="AB644" s="47">
        <v>0</v>
      </c>
      <c r="AC644" s="47">
        <v>36811.33</v>
      </c>
      <c r="AD644" s="47">
        <v>120000</v>
      </c>
      <c r="AE644" s="47">
        <v>0</v>
      </c>
      <c r="AF644" s="50">
        <v>2021</v>
      </c>
      <c r="AG644" s="50">
        <v>2021</v>
      </c>
      <c r="AH644" s="51">
        <v>2021</v>
      </c>
      <c r="AT644" s="30" t="e">
        <f>VLOOKUP(C644,AW:AX,2,FALSE)</f>
        <v>#N/A</v>
      </c>
    </row>
    <row r="645" spans="1:46" ht="61.5" x14ac:dyDescent="0.85">
      <c r="B645" s="34" t="s">
        <v>938</v>
      </c>
      <c r="C645" s="36"/>
      <c r="D645" s="47">
        <f>D646</f>
        <v>3133080</v>
      </c>
      <c r="E645" s="47">
        <f t="shared" ref="E645:AD645" si="130">E646</f>
        <v>0</v>
      </c>
      <c r="F645" s="47">
        <f t="shared" si="130"/>
        <v>0</v>
      </c>
      <c r="G645" s="47">
        <f t="shared" si="130"/>
        <v>0</v>
      </c>
      <c r="H645" s="47">
        <f t="shared" si="130"/>
        <v>0</v>
      </c>
      <c r="I645" s="47">
        <f t="shared" si="130"/>
        <v>0</v>
      </c>
      <c r="J645" s="47">
        <f t="shared" si="130"/>
        <v>0</v>
      </c>
      <c r="K645" s="49">
        <f t="shared" si="130"/>
        <v>0</v>
      </c>
      <c r="L645" s="47">
        <f t="shared" si="130"/>
        <v>0</v>
      </c>
      <c r="M645" s="47">
        <f t="shared" si="130"/>
        <v>600</v>
      </c>
      <c r="N645" s="47">
        <f t="shared" si="130"/>
        <v>2938995.07</v>
      </c>
      <c r="O645" s="47">
        <f t="shared" si="130"/>
        <v>0</v>
      </c>
      <c r="P645" s="47">
        <f t="shared" si="130"/>
        <v>0</v>
      </c>
      <c r="Q645" s="47">
        <f t="shared" si="130"/>
        <v>0</v>
      </c>
      <c r="R645" s="47">
        <f t="shared" si="130"/>
        <v>0</v>
      </c>
      <c r="S645" s="47">
        <f t="shared" si="130"/>
        <v>0</v>
      </c>
      <c r="T645" s="47">
        <f t="shared" si="130"/>
        <v>0</v>
      </c>
      <c r="U645" s="47">
        <f t="shared" si="130"/>
        <v>0</v>
      </c>
      <c r="V645" s="47">
        <f t="shared" si="130"/>
        <v>0</v>
      </c>
      <c r="W645" s="47">
        <f t="shared" si="130"/>
        <v>0</v>
      </c>
      <c r="X645" s="47">
        <f t="shared" si="130"/>
        <v>0</v>
      </c>
      <c r="Y645" s="47">
        <f t="shared" si="130"/>
        <v>0</v>
      </c>
      <c r="Z645" s="47">
        <f t="shared" si="130"/>
        <v>0</v>
      </c>
      <c r="AA645" s="47">
        <f t="shared" si="130"/>
        <v>0</v>
      </c>
      <c r="AB645" s="47">
        <f t="shared" si="130"/>
        <v>0</v>
      </c>
      <c r="AC645" s="47">
        <f t="shared" si="130"/>
        <v>44084.93</v>
      </c>
      <c r="AD645" s="47">
        <f t="shared" si="130"/>
        <v>150000</v>
      </c>
      <c r="AE645" s="47">
        <f>AE646</f>
        <v>0</v>
      </c>
      <c r="AF645" s="121" t="s">
        <v>817</v>
      </c>
      <c r="AG645" s="121" t="s">
        <v>817</v>
      </c>
      <c r="AH645" s="122" t="s">
        <v>817</v>
      </c>
      <c r="AT645" s="30">
        <f>VLOOKUP(C645,AW:AX,2,FALSE)</f>
        <v>0</v>
      </c>
    </row>
    <row r="646" spans="1:46" ht="61.5" x14ac:dyDescent="0.85">
      <c r="A646" s="30">
        <v>1</v>
      </c>
      <c r="B646" s="108">
        <f>SUBTOTAL(103,$A$387:A646)</f>
        <v>242</v>
      </c>
      <c r="C646" s="36" t="s">
        <v>1</v>
      </c>
      <c r="D646" s="47">
        <f>E646+F646+G646+H646+I646+J646+L646+N646+P646+R646+T646+U646+V646+W646+X646+Y646+Z646+AA646+AB646+AC646+AD646+AE646</f>
        <v>3133080</v>
      </c>
      <c r="E646" s="47">
        <v>0</v>
      </c>
      <c r="F646" s="47">
        <v>0</v>
      </c>
      <c r="G646" s="47">
        <v>0</v>
      </c>
      <c r="H646" s="47">
        <v>0</v>
      </c>
      <c r="I646" s="47">
        <v>0</v>
      </c>
      <c r="J646" s="47">
        <v>0</v>
      </c>
      <c r="K646" s="49">
        <v>0</v>
      </c>
      <c r="L646" s="47">
        <v>0</v>
      </c>
      <c r="M646" s="47">
        <v>600</v>
      </c>
      <c r="N646" s="47">
        <v>2938995.07</v>
      </c>
      <c r="O646" s="47">
        <v>0</v>
      </c>
      <c r="P646" s="47">
        <v>0</v>
      </c>
      <c r="Q646" s="47">
        <v>0</v>
      </c>
      <c r="R646" s="47">
        <v>0</v>
      </c>
      <c r="S646" s="47">
        <v>0</v>
      </c>
      <c r="T646" s="47">
        <v>0</v>
      </c>
      <c r="U646" s="47">
        <v>0</v>
      </c>
      <c r="V646" s="47">
        <v>0</v>
      </c>
      <c r="W646" s="47">
        <v>0</v>
      </c>
      <c r="X646" s="47">
        <v>0</v>
      </c>
      <c r="Y646" s="47">
        <v>0</v>
      </c>
      <c r="Z646" s="47">
        <v>0</v>
      </c>
      <c r="AA646" s="47">
        <v>0</v>
      </c>
      <c r="AB646" s="47">
        <v>0</v>
      </c>
      <c r="AC646" s="47">
        <v>44084.93</v>
      </c>
      <c r="AD646" s="47">
        <v>150000</v>
      </c>
      <c r="AE646" s="47">
        <v>0</v>
      </c>
      <c r="AF646" s="50">
        <v>2021</v>
      </c>
      <c r="AG646" s="50">
        <v>2021</v>
      </c>
      <c r="AH646" s="51">
        <v>2021</v>
      </c>
      <c r="AT646" s="30" t="e">
        <f>VLOOKUP(C646,AW:AX,2,FALSE)</f>
        <v>#N/A</v>
      </c>
    </row>
    <row r="647" spans="1:46" ht="61.5" x14ac:dyDescent="0.85">
      <c r="B647" s="34" t="s">
        <v>896</v>
      </c>
      <c r="C647" s="128"/>
      <c r="D647" s="47">
        <f>D648</f>
        <v>7250046.1200000001</v>
      </c>
      <c r="E647" s="47">
        <f t="shared" ref="E647:AE647" si="131">E648</f>
        <v>0</v>
      </c>
      <c r="F647" s="47">
        <f t="shared" si="131"/>
        <v>0</v>
      </c>
      <c r="G647" s="47">
        <f t="shared" si="131"/>
        <v>0</v>
      </c>
      <c r="H647" s="47">
        <f t="shared" si="131"/>
        <v>0</v>
      </c>
      <c r="I647" s="47">
        <f t="shared" si="131"/>
        <v>0</v>
      </c>
      <c r="J647" s="47">
        <f t="shared" si="131"/>
        <v>0</v>
      </c>
      <c r="K647" s="49">
        <f t="shared" si="131"/>
        <v>0</v>
      </c>
      <c r="L647" s="47">
        <f t="shared" si="131"/>
        <v>0</v>
      </c>
      <c r="M647" s="47">
        <f t="shared" si="131"/>
        <v>2000</v>
      </c>
      <c r="N647" s="47">
        <f t="shared" si="131"/>
        <v>6995119.3300000001</v>
      </c>
      <c r="O647" s="47">
        <f t="shared" si="131"/>
        <v>0</v>
      </c>
      <c r="P647" s="47">
        <f t="shared" si="131"/>
        <v>0</v>
      </c>
      <c r="Q647" s="47">
        <f t="shared" si="131"/>
        <v>0</v>
      </c>
      <c r="R647" s="47">
        <f t="shared" si="131"/>
        <v>0</v>
      </c>
      <c r="S647" s="47">
        <f t="shared" si="131"/>
        <v>0</v>
      </c>
      <c r="T647" s="47">
        <f t="shared" si="131"/>
        <v>0</v>
      </c>
      <c r="U647" s="47">
        <f t="shared" si="131"/>
        <v>0</v>
      </c>
      <c r="V647" s="47">
        <f t="shared" si="131"/>
        <v>0</v>
      </c>
      <c r="W647" s="47">
        <f t="shared" si="131"/>
        <v>0</v>
      </c>
      <c r="X647" s="47">
        <f t="shared" si="131"/>
        <v>0</v>
      </c>
      <c r="Y647" s="47">
        <f t="shared" si="131"/>
        <v>0</v>
      </c>
      <c r="Z647" s="47">
        <f t="shared" si="131"/>
        <v>0</v>
      </c>
      <c r="AA647" s="47">
        <f t="shared" si="131"/>
        <v>0</v>
      </c>
      <c r="AB647" s="47">
        <f t="shared" si="131"/>
        <v>0</v>
      </c>
      <c r="AC647" s="47">
        <f t="shared" si="131"/>
        <v>104926.79</v>
      </c>
      <c r="AD647" s="47">
        <f t="shared" si="131"/>
        <v>150000</v>
      </c>
      <c r="AE647" s="47">
        <f t="shared" si="131"/>
        <v>0</v>
      </c>
      <c r="AF647" s="121" t="s">
        <v>817</v>
      </c>
      <c r="AG647" s="121" t="s">
        <v>817</v>
      </c>
      <c r="AH647" s="122" t="s">
        <v>817</v>
      </c>
      <c r="AT647" s="30">
        <f>VLOOKUP(C647,AW:AX,2,FALSE)</f>
        <v>0</v>
      </c>
    </row>
    <row r="648" spans="1:46" ht="61.5" x14ac:dyDescent="0.85">
      <c r="A648" s="30">
        <v>1</v>
      </c>
      <c r="B648" s="108">
        <f>SUBTOTAL(103,$A$387:A648)</f>
        <v>243</v>
      </c>
      <c r="C648" s="34" t="s">
        <v>758</v>
      </c>
      <c r="D648" s="47">
        <f>E648+F648+G648+H648+I648+J648+L648+N648+P648+R648+T648+U648+V648+W648+X648+Y648+Z648+AA648+AB648+AC648+AD648+AE648</f>
        <v>7250046.1200000001</v>
      </c>
      <c r="E648" s="47">
        <v>0</v>
      </c>
      <c r="F648" s="47">
        <v>0</v>
      </c>
      <c r="G648" s="47">
        <v>0</v>
      </c>
      <c r="H648" s="47">
        <v>0</v>
      </c>
      <c r="I648" s="47">
        <v>0</v>
      </c>
      <c r="J648" s="47">
        <v>0</v>
      </c>
      <c r="K648" s="49">
        <v>0</v>
      </c>
      <c r="L648" s="47">
        <v>0</v>
      </c>
      <c r="M648" s="47">
        <v>2000</v>
      </c>
      <c r="N648" s="47">
        <v>6995119.3300000001</v>
      </c>
      <c r="O648" s="47">
        <v>0</v>
      </c>
      <c r="P648" s="47">
        <v>0</v>
      </c>
      <c r="Q648" s="47">
        <v>0</v>
      </c>
      <c r="R648" s="47">
        <v>0</v>
      </c>
      <c r="S648" s="47">
        <v>0</v>
      </c>
      <c r="T648" s="47">
        <v>0</v>
      </c>
      <c r="U648" s="47">
        <v>0</v>
      </c>
      <c r="V648" s="47">
        <v>0</v>
      </c>
      <c r="W648" s="47">
        <v>0</v>
      </c>
      <c r="X648" s="47">
        <v>0</v>
      </c>
      <c r="Y648" s="47">
        <v>0</v>
      </c>
      <c r="Z648" s="47">
        <v>0</v>
      </c>
      <c r="AA648" s="47">
        <v>0</v>
      </c>
      <c r="AB648" s="47">
        <v>0</v>
      </c>
      <c r="AC648" s="47">
        <v>104926.79</v>
      </c>
      <c r="AD648" s="47">
        <v>150000</v>
      </c>
      <c r="AE648" s="47">
        <v>0</v>
      </c>
      <c r="AF648" s="35">
        <v>2021</v>
      </c>
      <c r="AG648" s="35">
        <v>2021</v>
      </c>
      <c r="AH648" s="35">
        <v>2021</v>
      </c>
      <c r="AT648" s="30" t="e">
        <f>VLOOKUP(C648,AW:AX,2,FALSE)</f>
        <v>#N/A</v>
      </c>
    </row>
    <row r="649" spans="1:46" ht="61.5" x14ac:dyDescent="0.85">
      <c r="B649" s="34" t="s">
        <v>939</v>
      </c>
      <c r="C649" s="34"/>
      <c r="D649" s="47">
        <f>D650</f>
        <v>2259013.8299999996</v>
      </c>
      <c r="E649" s="47">
        <f t="shared" ref="E649:AE649" si="132">E650</f>
        <v>0</v>
      </c>
      <c r="F649" s="47">
        <f t="shared" si="132"/>
        <v>0</v>
      </c>
      <c r="G649" s="47">
        <f t="shared" si="132"/>
        <v>0</v>
      </c>
      <c r="H649" s="47">
        <f t="shared" si="132"/>
        <v>0</v>
      </c>
      <c r="I649" s="47">
        <f t="shared" si="132"/>
        <v>0</v>
      </c>
      <c r="J649" s="47">
        <f t="shared" si="132"/>
        <v>0</v>
      </c>
      <c r="K649" s="49">
        <f t="shared" si="132"/>
        <v>0</v>
      </c>
      <c r="L649" s="47">
        <f t="shared" si="132"/>
        <v>0</v>
      </c>
      <c r="M649" s="47">
        <f t="shared" si="132"/>
        <v>600</v>
      </c>
      <c r="N649" s="47">
        <f t="shared" si="132"/>
        <v>2097550.5699999998</v>
      </c>
      <c r="O649" s="47">
        <f t="shared" si="132"/>
        <v>0</v>
      </c>
      <c r="P649" s="47">
        <f t="shared" si="132"/>
        <v>0</v>
      </c>
      <c r="Q649" s="47">
        <f t="shared" si="132"/>
        <v>0</v>
      </c>
      <c r="R649" s="47">
        <f t="shared" si="132"/>
        <v>0</v>
      </c>
      <c r="S649" s="47">
        <f t="shared" si="132"/>
        <v>0</v>
      </c>
      <c r="T649" s="47">
        <f t="shared" si="132"/>
        <v>0</v>
      </c>
      <c r="U649" s="47">
        <f t="shared" si="132"/>
        <v>0</v>
      </c>
      <c r="V649" s="47">
        <f t="shared" si="132"/>
        <v>0</v>
      </c>
      <c r="W649" s="47">
        <f t="shared" si="132"/>
        <v>0</v>
      </c>
      <c r="X649" s="47">
        <f t="shared" si="132"/>
        <v>0</v>
      </c>
      <c r="Y649" s="47">
        <f t="shared" si="132"/>
        <v>0</v>
      </c>
      <c r="Z649" s="47">
        <f t="shared" si="132"/>
        <v>0</v>
      </c>
      <c r="AA649" s="47">
        <f t="shared" si="132"/>
        <v>0</v>
      </c>
      <c r="AB649" s="47">
        <f t="shared" si="132"/>
        <v>0</v>
      </c>
      <c r="AC649" s="47">
        <f t="shared" si="132"/>
        <v>31463.26</v>
      </c>
      <c r="AD649" s="47">
        <f t="shared" si="132"/>
        <v>130000</v>
      </c>
      <c r="AE649" s="47">
        <f t="shared" si="132"/>
        <v>0</v>
      </c>
      <c r="AF649" s="121" t="s">
        <v>817</v>
      </c>
      <c r="AG649" s="121" t="s">
        <v>817</v>
      </c>
      <c r="AH649" s="122" t="s">
        <v>817</v>
      </c>
      <c r="AT649" s="30">
        <f>VLOOKUP(C649,AW:AX,2,FALSE)</f>
        <v>0</v>
      </c>
    </row>
    <row r="650" spans="1:46" ht="61.5" x14ac:dyDescent="0.85">
      <c r="A650" s="30">
        <v>1</v>
      </c>
      <c r="B650" s="108">
        <f>SUBTOTAL(103,$A$387:A650)</f>
        <v>244</v>
      </c>
      <c r="C650" s="34" t="s">
        <v>764</v>
      </c>
      <c r="D650" s="47">
        <f>E650+F650+G650+H650+I650+J650+L650+N650+P650+R650+T650+U650+V650+W650+X650+Y650+Z650+AA650+AB650+AC650+AD650+AE650</f>
        <v>2259013.8299999996</v>
      </c>
      <c r="E650" s="47">
        <v>0</v>
      </c>
      <c r="F650" s="47">
        <v>0</v>
      </c>
      <c r="G650" s="47">
        <v>0</v>
      </c>
      <c r="H650" s="47">
        <v>0</v>
      </c>
      <c r="I650" s="47">
        <v>0</v>
      </c>
      <c r="J650" s="47">
        <v>0</v>
      </c>
      <c r="K650" s="49">
        <v>0</v>
      </c>
      <c r="L650" s="47">
        <v>0</v>
      </c>
      <c r="M650" s="47">
        <v>600</v>
      </c>
      <c r="N650" s="47">
        <v>2097550.5699999998</v>
      </c>
      <c r="O650" s="47">
        <v>0</v>
      </c>
      <c r="P650" s="47">
        <v>0</v>
      </c>
      <c r="Q650" s="47">
        <v>0</v>
      </c>
      <c r="R650" s="47">
        <v>0</v>
      </c>
      <c r="S650" s="47">
        <v>0</v>
      </c>
      <c r="T650" s="47">
        <v>0</v>
      </c>
      <c r="U650" s="47">
        <v>0</v>
      </c>
      <c r="V650" s="47">
        <v>0</v>
      </c>
      <c r="W650" s="47">
        <v>0</v>
      </c>
      <c r="X650" s="47">
        <v>0</v>
      </c>
      <c r="Y650" s="47">
        <v>0</v>
      </c>
      <c r="Z650" s="47">
        <v>0</v>
      </c>
      <c r="AA650" s="47">
        <v>0</v>
      </c>
      <c r="AB650" s="47">
        <v>0</v>
      </c>
      <c r="AC650" s="47">
        <v>31463.26</v>
      </c>
      <c r="AD650" s="47">
        <v>130000</v>
      </c>
      <c r="AE650" s="47">
        <v>0</v>
      </c>
      <c r="AF650" s="35">
        <v>2021</v>
      </c>
      <c r="AG650" s="35">
        <v>2021</v>
      </c>
      <c r="AH650" s="35">
        <v>2021</v>
      </c>
      <c r="AT650" s="30" t="e">
        <f>VLOOKUP(C650,AW:AX,2,FALSE)</f>
        <v>#N/A</v>
      </c>
    </row>
    <row r="651" spans="1:46" ht="61.5" x14ac:dyDescent="0.85">
      <c r="B651" s="34" t="s">
        <v>897</v>
      </c>
      <c r="C651" s="34"/>
      <c r="D651" s="47">
        <f>D652</f>
        <v>2622646.19</v>
      </c>
      <c r="E651" s="47">
        <f t="shared" ref="E651:AE651" si="133">E652</f>
        <v>0</v>
      </c>
      <c r="F651" s="47">
        <f t="shared" si="133"/>
        <v>0</v>
      </c>
      <c r="G651" s="47">
        <f t="shared" si="133"/>
        <v>0</v>
      </c>
      <c r="H651" s="47">
        <f t="shared" si="133"/>
        <v>0</v>
      </c>
      <c r="I651" s="47">
        <f t="shared" si="133"/>
        <v>0</v>
      </c>
      <c r="J651" s="47">
        <f t="shared" si="133"/>
        <v>0</v>
      </c>
      <c r="K651" s="49">
        <f t="shared" si="133"/>
        <v>0</v>
      </c>
      <c r="L651" s="47">
        <f t="shared" si="133"/>
        <v>0</v>
      </c>
      <c r="M651" s="47">
        <f t="shared" si="133"/>
        <v>702</v>
      </c>
      <c r="N651" s="47">
        <f t="shared" si="133"/>
        <v>2455809.0499999998</v>
      </c>
      <c r="O651" s="47">
        <f t="shared" si="133"/>
        <v>0</v>
      </c>
      <c r="P651" s="47">
        <f t="shared" si="133"/>
        <v>0</v>
      </c>
      <c r="Q651" s="47">
        <f t="shared" si="133"/>
        <v>0</v>
      </c>
      <c r="R651" s="47">
        <f t="shared" si="133"/>
        <v>0</v>
      </c>
      <c r="S651" s="47">
        <f t="shared" si="133"/>
        <v>0</v>
      </c>
      <c r="T651" s="47">
        <f t="shared" si="133"/>
        <v>0</v>
      </c>
      <c r="U651" s="47">
        <f t="shared" si="133"/>
        <v>0</v>
      </c>
      <c r="V651" s="47">
        <f t="shared" si="133"/>
        <v>0</v>
      </c>
      <c r="W651" s="47">
        <f t="shared" si="133"/>
        <v>0</v>
      </c>
      <c r="X651" s="47">
        <f t="shared" si="133"/>
        <v>0</v>
      </c>
      <c r="Y651" s="47">
        <f t="shared" si="133"/>
        <v>0</v>
      </c>
      <c r="Z651" s="47">
        <f t="shared" si="133"/>
        <v>0</v>
      </c>
      <c r="AA651" s="47">
        <f t="shared" si="133"/>
        <v>0</v>
      </c>
      <c r="AB651" s="47">
        <f t="shared" si="133"/>
        <v>0</v>
      </c>
      <c r="AC651" s="47">
        <f t="shared" si="133"/>
        <v>36837.14</v>
      </c>
      <c r="AD651" s="47">
        <f t="shared" si="133"/>
        <v>130000</v>
      </c>
      <c r="AE651" s="47">
        <f t="shared" si="133"/>
        <v>0</v>
      </c>
      <c r="AF651" s="121" t="s">
        <v>817</v>
      </c>
      <c r="AG651" s="121" t="s">
        <v>817</v>
      </c>
      <c r="AH651" s="122" t="s">
        <v>817</v>
      </c>
      <c r="AT651" s="30">
        <f>VLOOKUP(C651,AW:AX,2,FALSE)</f>
        <v>0</v>
      </c>
    </row>
    <row r="652" spans="1:46" ht="61.5" x14ac:dyDescent="0.85">
      <c r="A652" s="30">
        <v>1</v>
      </c>
      <c r="B652" s="108">
        <f>SUBTOTAL(103,$A$387:A652)</f>
        <v>245</v>
      </c>
      <c r="C652" s="34" t="s">
        <v>761</v>
      </c>
      <c r="D652" s="47">
        <f>E652+F652+G652+H652+I652+J652+L652+N652+P652+R652+T652+U652+V652+W652+X652+Y652+Z652+AA652+AB652+AC652+AD652+AE652</f>
        <v>2622646.19</v>
      </c>
      <c r="E652" s="47">
        <v>0</v>
      </c>
      <c r="F652" s="47">
        <v>0</v>
      </c>
      <c r="G652" s="47">
        <v>0</v>
      </c>
      <c r="H652" s="47">
        <v>0</v>
      </c>
      <c r="I652" s="47">
        <v>0</v>
      </c>
      <c r="J652" s="47">
        <v>0</v>
      </c>
      <c r="K652" s="49">
        <v>0</v>
      </c>
      <c r="L652" s="47">
        <v>0</v>
      </c>
      <c r="M652" s="47">
        <v>702</v>
      </c>
      <c r="N652" s="47">
        <v>2455809.0499999998</v>
      </c>
      <c r="O652" s="47">
        <v>0</v>
      </c>
      <c r="P652" s="47">
        <v>0</v>
      </c>
      <c r="Q652" s="47">
        <v>0</v>
      </c>
      <c r="R652" s="47">
        <v>0</v>
      </c>
      <c r="S652" s="47">
        <v>0</v>
      </c>
      <c r="T652" s="47">
        <v>0</v>
      </c>
      <c r="U652" s="47">
        <v>0</v>
      </c>
      <c r="V652" s="47">
        <v>0</v>
      </c>
      <c r="W652" s="47">
        <v>0</v>
      </c>
      <c r="X652" s="47">
        <v>0</v>
      </c>
      <c r="Y652" s="47">
        <v>0</v>
      </c>
      <c r="Z652" s="47">
        <v>0</v>
      </c>
      <c r="AA652" s="47">
        <v>0</v>
      </c>
      <c r="AB652" s="47">
        <v>0</v>
      </c>
      <c r="AC652" s="47">
        <v>36837.14</v>
      </c>
      <c r="AD652" s="47">
        <v>130000</v>
      </c>
      <c r="AE652" s="47">
        <v>0</v>
      </c>
      <c r="AF652" s="35">
        <v>2021</v>
      </c>
      <c r="AG652" s="35">
        <v>2021</v>
      </c>
      <c r="AH652" s="35">
        <v>2021</v>
      </c>
      <c r="AT652" s="30" t="e">
        <f>VLOOKUP(C652,AW:AX,2,FALSE)</f>
        <v>#N/A</v>
      </c>
    </row>
    <row r="653" spans="1:46" ht="61.5" x14ac:dyDescent="0.85">
      <c r="B653" s="34" t="s">
        <v>899</v>
      </c>
      <c r="C653" s="128"/>
      <c r="D653" s="47">
        <f>SUM(D654:D661)</f>
        <v>29283340</v>
      </c>
      <c r="E653" s="47">
        <f t="shared" ref="E653:AE653" si="134">SUM(E654:E661)</f>
        <v>0</v>
      </c>
      <c r="F653" s="47">
        <f t="shared" si="134"/>
        <v>0</v>
      </c>
      <c r="G653" s="47">
        <f t="shared" si="134"/>
        <v>0</v>
      </c>
      <c r="H653" s="47">
        <f t="shared" si="134"/>
        <v>0</v>
      </c>
      <c r="I653" s="47">
        <f t="shared" si="134"/>
        <v>0</v>
      </c>
      <c r="J653" s="47">
        <f t="shared" si="134"/>
        <v>0</v>
      </c>
      <c r="K653" s="49">
        <f t="shared" si="134"/>
        <v>0</v>
      </c>
      <c r="L653" s="47">
        <f t="shared" si="134"/>
        <v>0</v>
      </c>
      <c r="M653" s="47">
        <f t="shared" si="134"/>
        <v>6038.4199999999992</v>
      </c>
      <c r="N653" s="47">
        <f t="shared" si="134"/>
        <v>27668315.270000003</v>
      </c>
      <c r="O653" s="47">
        <f t="shared" si="134"/>
        <v>0</v>
      </c>
      <c r="P653" s="47">
        <f t="shared" si="134"/>
        <v>0</v>
      </c>
      <c r="Q653" s="47">
        <f t="shared" si="134"/>
        <v>0</v>
      </c>
      <c r="R653" s="47">
        <f t="shared" si="134"/>
        <v>0</v>
      </c>
      <c r="S653" s="47">
        <f t="shared" si="134"/>
        <v>0</v>
      </c>
      <c r="T653" s="47">
        <f t="shared" si="134"/>
        <v>0</v>
      </c>
      <c r="U653" s="47">
        <f t="shared" si="134"/>
        <v>0</v>
      </c>
      <c r="V653" s="47">
        <f t="shared" si="134"/>
        <v>0</v>
      </c>
      <c r="W653" s="47">
        <f t="shared" si="134"/>
        <v>0</v>
      </c>
      <c r="X653" s="47">
        <f t="shared" si="134"/>
        <v>0</v>
      </c>
      <c r="Y653" s="47">
        <f t="shared" si="134"/>
        <v>0</v>
      </c>
      <c r="Z653" s="47">
        <f t="shared" si="134"/>
        <v>0</v>
      </c>
      <c r="AA653" s="47">
        <f t="shared" si="134"/>
        <v>0</v>
      </c>
      <c r="AB653" s="47">
        <f t="shared" si="134"/>
        <v>0</v>
      </c>
      <c r="AC653" s="47">
        <f t="shared" si="134"/>
        <v>415024.73</v>
      </c>
      <c r="AD653" s="47">
        <f t="shared" si="134"/>
        <v>1200000</v>
      </c>
      <c r="AE653" s="47">
        <f t="shared" si="134"/>
        <v>0</v>
      </c>
      <c r="AF653" s="121" t="s">
        <v>817</v>
      </c>
      <c r="AG653" s="121" t="s">
        <v>817</v>
      </c>
      <c r="AH653" s="122" t="s">
        <v>817</v>
      </c>
      <c r="AT653" s="30">
        <f>VLOOKUP(C653,AW:AX,2,FALSE)</f>
        <v>0</v>
      </c>
    </row>
    <row r="654" spans="1:46" ht="61.5" x14ac:dyDescent="0.85">
      <c r="A654" s="30">
        <v>1</v>
      </c>
      <c r="B654" s="108">
        <f>SUBTOTAL(103,$A$387:A654)</f>
        <v>246</v>
      </c>
      <c r="C654" s="34" t="s">
        <v>125</v>
      </c>
      <c r="D654" s="47">
        <f t="shared" ref="D654:D661" si="135">E654+F654+G654+H654+I654+J654+L654+N654+P654+R654+T654+U654+V654+W654+X654+Y654+Z654+AA654+AB654+AC654+AD654+AE654</f>
        <v>3312500</v>
      </c>
      <c r="E654" s="47">
        <v>0</v>
      </c>
      <c r="F654" s="47">
        <v>0</v>
      </c>
      <c r="G654" s="47">
        <v>0</v>
      </c>
      <c r="H654" s="47">
        <v>0</v>
      </c>
      <c r="I654" s="47">
        <v>0</v>
      </c>
      <c r="J654" s="47">
        <v>0</v>
      </c>
      <c r="K654" s="49">
        <v>0</v>
      </c>
      <c r="L654" s="47">
        <v>0</v>
      </c>
      <c r="M654" s="47">
        <v>662.5</v>
      </c>
      <c r="N654" s="47">
        <v>3115763.55</v>
      </c>
      <c r="O654" s="47">
        <v>0</v>
      </c>
      <c r="P654" s="47">
        <v>0</v>
      </c>
      <c r="Q654" s="47">
        <v>0</v>
      </c>
      <c r="R654" s="47">
        <v>0</v>
      </c>
      <c r="S654" s="47">
        <v>0</v>
      </c>
      <c r="T654" s="47">
        <v>0</v>
      </c>
      <c r="U654" s="47">
        <v>0</v>
      </c>
      <c r="V654" s="47">
        <v>0</v>
      </c>
      <c r="W654" s="47">
        <v>0</v>
      </c>
      <c r="X654" s="47">
        <v>0</v>
      </c>
      <c r="Y654" s="47">
        <v>0</v>
      </c>
      <c r="Z654" s="47">
        <v>0</v>
      </c>
      <c r="AA654" s="47">
        <v>0</v>
      </c>
      <c r="AB654" s="47">
        <v>0</v>
      </c>
      <c r="AC654" s="47">
        <v>46736.45</v>
      </c>
      <c r="AD654" s="47">
        <v>150000</v>
      </c>
      <c r="AE654" s="47">
        <v>0</v>
      </c>
      <c r="AF654" s="50">
        <v>2021</v>
      </c>
      <c r="AG654" s="50">
        <v>2021</v>
      </c>
      <c r="AH654" s="51">
        <v>2021</v>
      </c>
      <c r="AT654" s="30" t="e">
        <f>VLOOKUP(C654,AW:AX,2,FALSE)</f>
        <v>#N/A</v>
      </c>
    </row>
    <row r="655" spans="1:46" ht="61.5" x14ac:dyDescent="0.85">
      <c r="A655" s="30">
        <v>1</v>
      </c>
      <c r="B655" s="108">
        <f>SUBTOTAL(103,$A$387:A655)</f>
        <v>247</v>
      </c>
      <c r="C655" s="34" t="s">
        <v>130</v>
      </c>
      <c r="D655" s="47">
        <f t="shared" si="135"/>
        <v>3771000</v>
      </c>
      <c r="E655" s="47">
        <v>0</v>
      </c>
      <c r="F655" s="47">
        <v>0</v>
      </c>
      <c r="G655" s="47">
        <v>0</v>
      </c>
      <c r="H655" s="47">
        <v>0</v>
      </c>
      <c r="I655" s="47">
        <v>0</v>
      </c>
      <c r="J655" s="47">
        <v>0</v>
      </c>
      <c r="K655" s="49">
        <v>0</v>
      </c>
      <c r="L655" s="47">
        <v>0</v>
      </c>
      <c r="M655" s="47">
        <v>754.2</v>
      </c>
      <c r="N655" s="47">
        <v>3567487.68</v>
      </c>
      <c r="O655" s="47">
        <v>0</v>
      </c>
      <c r="P655" s="47">
        <v>0</v>
      </c>
      <c r="Q655" s="47">
        <v>0</v>
      </c>
      <c r="R655" s="47">
        <v>0</v>
      </c>
      <c r="S655" s="47">
        <v>0</v>
      </c>
      <c r="T655" s="47">
        <v>0</v>
      </c>
      <c r="U655" s="47">
        <v>0</v>
      </c>
      <c r="V655" s="47">
        <v>0</v>
      </c>
      <c r="W655" s="47">
        <v>0</v>
      </c>
      <c r="X655" s="47">
        <v>0</v>
      </c>
      <c r="Y655" s="47">
        <v>0</v>
      </c>
      <c r="Z655" s="47">
        <v>0</v>
      </c>
      <c r="AA655" s="47">
        <v>0</v>
      </c>
      <c r="AB655" s="47">
        <v>0</v>
      </c>
      <c r="AC655" s="47">
        <v>53512.32</v>
      </c>
      <c r="AD655" s="47">
        <v>150000</v>
      </c>
      <c r="AE655" s="47">
        <v>0</v>
      </c>
      <c r="AF655" s="50">
        <v>2021</v>
      </c>
      <c r="AG655" s="50">
        <v>2021</v>
      </c>
      <c r="AH655" s="51">
        <v>2021</v>
      </c>
      <c r="AT655" s="30" t="e">
        <f>VLOOKUP(C655,AW:AX,2,FALSE)</f>
        <v>#N/A</v>
      </c>
    </row>
    <row r="656" spans="1:46" ht="61.5" x14ac:dyDescent="0.85">
      <c r="A656" s="30">
        <v>1</v>
      </c>
      <c r="B656" s="108">
        <f>SUBTOTAL(103,$A$387:A656)</f>
        <v>248</v>
      </c>
      <c r="C656" s="34" t="s">
        <v>128</v>
      </c>
      <c r="D656" s="47">
        <f t="shared" si="135"/>
        <v>4430000</v>
      </c>
      <c r="E656" s="47">
        <v>0</v>
      </c>
      <c r="F656" s="47">
        <v>0</v>
      </c>
      <c r="G656" s="47">
        <v>0</v>
      </c>
      <c r="H656" s="47">
        <v>0</v>
      </c>
      <c r="I656" s="47">
        <v>0</v>
      </c>
      <c r="J656" s="47">
        <v>0</v>
      </c>
      <c r="K656" s="49">
        <v>0</v>
      </c>
      <c r="L656" s="47">
        <v>0</v>
      </c>
      <c r="M656" s="47">
        <v>886</v>
      </c>
      <c r="N656" s="47">
        <v>4216748.7699999996</v>
      </c>
      <c r="O656" s="47">
        <v>0</v>
      </c>
      <c r="P656" s="47">
        <v>0</v>
      </c>
      <c r="Q656" s="47">
        <v>0</v>
      </c>
      <c r="R656" s="47">
        <v>0</v>
      </c>
      <c r="S656" s="47">
        <v>0</v>
      </c>
      <c r="T656" s="47">
        <v>0</v>
      </c>
      <c r="U656" s="47">
        <v>0</v>
      </c>
      <c r="V656" s="47">
        <v>0</v>
      </c>
      <c r="W656" s="47">
        <v>0</v>
      </c>
      <c r="X656" s="47">
        <v>0</v>
      </c>
      <c r="Y656" s="47">
        <v>0</v>
      </c>
      <c r="Z656" s="47">
        <v>0</v>
      </c>
      <c r="AA656" s="47">
        <v>0</v>
      </c>
      <c r="AB656" s="47">
        <v>0</v>
      </c>
      <c r="AC656" s="47">
        <v>63251.23</v>
      </c>
      <c r="AD656" s="47">
        <v>150000</v>
      </c>
      <c r="AE656" s="47">
        <v>0</v>
      </c>
      <c r="AF656" s="50">
        <v>2021</v>
      </c>
      <c r="AG656" s="50">
        <v>2021</v>
      </c>
      <c r="AH656" s="51">
        <v>2021</v>
      </c>
      <c r="AT656" s="30" t="e">
        <f>VLOOKUP(C656,AW:AX,2,FALSE)</f>
        <v>#N/A</v>
      </c>
    </row>
    <row r="657" spans="1:46" ht="61.5" x14ac:dyDescent="0.85">
      <c r="A657" s="30">
        <v>1</v>
      </c>
      <c r="B657" s="108">
        <f>SUBTOTAL(103,$A$387:A657)</f>
        <v>249</v>
      </c>
      <c r="C657" s="34" t="s">
        <v>131</v>
      </c>
      <c r="D657" s="47">
        <f t="shared" si="135"/>
        <v>3350000</v>
      </c>
      <c r="E657" s="47">
        <v>0</v>
      </c>
      <c r="F657" s="47">
        <v>0</v>
      </c>
      <c r="G657" s="47">
        <v>0</v>
      </c>
      <c r="H657" s="47">
        <v>0</v>
      </c>
      <c r="I657" s="47">
        <v>0</v>
      </c>
      <c r="J657" s="47">
        <v>0</v>
      </c>
      <c r="K657" s="49">
        <v>0</v>
      </c>
      <c r="L657" s="47">
        <v>0</v>
      </c>
      <c r="M657" s="47">
        <v>670</v>
      </c>
      <c r="N657" s="47">
        <v>3152709.36</v>
      </c>
      <c r="O657" s="47">
        <v>0</v>
      </c>
      <c r="P657" s="47">
        <v>0</v>
      </c>
      <c r="Q657" s="47">
        <v>0</v>
      </c>
      <c r="R657" s="47">
        <v>0</v>
      </c>
      <c r="S657" s="47">
        <v>0</v>
      </c>
      <c r="T657" s="47">
        <v>0</v>
      </c>
      <c r="U657" s="47">
        <v>0</v>
      </c>
      <c r="V657" s="47">
        <v>0</v>
      </c>
      <c r="W657" s="47">
        <v>0</v>
      </c>
      <c r="X657" s="47">
        <v>0</v>
      </c>
      <c r="Y657" s="47">
        <v>0</v>
      </c>
      <c r="Z657" s="47">
        <v>0</v>
      </c>
      <c r="AA657" s="47">
        <v>0</v>
      </c>
      <c r="AB657" s="47">
        <v>0</v>
      </c>
      <c r="AC657" s="47">
        <v>47290.64</v>
      </c>
      <c r="AD657" s="47">
        <v>150000</v>
      </c>
      <c r="AE657" s="47">
        <v>0</v>
      </c>
      <c r="AF657" s="50">
        <v>2021</v>
      </c>
      <c r="AG657" s="50">
        <v>2021</v>
      </c>
      <c r="AH657" s="51">
        <v>2021</v>
      </c>
      <c r="AT657" s="30">
        <f>VLOOKUP(C657,AW:AX,2,FALSE)</f>
        <v>1</v>
      </c>
    </row>
    <row r="658" spans="1:46" ht="61.5" x14ac:dyDescent="0.85">
      <c r="A658" s="30">
        <v>1</v>
      </c>
      <c r="B658" s="108">
        <f>SUBTOTAL(103,$A$387:A658)</f>
        <v>250</v>
      </c>
      <c r="C658" s="34" t="s">
        <v>129</v>
      </c>
      <c r="D658" s="47">
        <f t="shared" si="135"/>
        <v>3080600</v>
      </c>
      <c r="E658" s="47">
        <v>0</v>
      </c>
      <c r="F658" s="47">
        <v>0</v>
      </c>
      <c r="G658" s="47">
        <v>0</v>
      </c>
      <c r="H658" s="47">
        <v>0</v>
      </c>
      <c r="I658" s="47">
        <v>0</v>
      </c>
      <c r="J658" s="47">
        <v>0</v>
      </c>
      <c r="K658" s="49">
        <v>0</v>
      </c>
      <c r="L658" s="47">
        <v>0</v>
      </c>
      <c r="M658" s="47">
        <v>616.12</v>
      </c>
      <c r="N658" s="47">
        <v>2887290.64</v>
      </c>
      <c r="O658" s="47">
        <v>0</v>
      </c>
      <c r="P658" s="47">
        <v>0</v>
      </c>
      <c r="Q658" s="47">
        <v>0</v>
      </c>
      <c r="R658" s="47">
        <v>0</v>
      </c>
      <c r="S658" s="47">
        <v>0</v>
      </c>
      <c r="T658" s="47">
        <v>0</v>
      </c>
      <c r="U658" s="47">
        <v>0</v>
      </c>
      <c r="V658" s="47">
        <v>0</v>
      </c>
      <c r="W658" s="47">
        <v>0</v>
      </c>
      <c r="X658" s="47">
        <v>0</v>
      </c>
      <c r="Y658" s="47">
        <v>0</v>
      </c>
      <c r="Z658" s="47">
        <v>0</v>
      </c>
      <c r="AA658" s="47">
        <v>0</v>
      </c>
      <c r="AB658" s="47">
        <v>0</v>
      </c>
      <c r="AC658" s="47">
        <v>43309.36</v>
      </c>
      <c r="AD658" s="47">
        <v>150000</v>
      </c>
      <c r="AE658" s="47">
        <v>0</v>
      </c>
      <c r="AF658" s="50">
        <v>2021</v>
      </c>
      <c r="AG658" s="50">
        <v>2021</v>
      </c>
      <c r="AH658" s="51">
        <v>2021</v>
      </c>
      <c r="AT658" s="30" t="e">
        <f>VLOOKUP(C658,AW:AX,2,FALSE)</f>
        <v>#N/A</v>
      </c>
    </row>
    <row r="659" spans="1:46" ht="61.5" x14ac:dyDescent="0.85">
      <c r="A659" s="30">
        <v>1</v>
      </c>
      <c r="B659" s="108">
        <f>SUBTOTAL(103,$A$387:A659)</f>
        <v>251</v>
      </c>
      <c r="C659" s="34" t="s">
        <v>126</v>
      </c>
      <c r="D659" s="47">
        <f t="shared" si="135"/>
        <v>3404280</v>
      </c>
      <c r="E659" s="47">
        <v>0</v>
      </c>
      <c r="F659" s="47">
        <v>0</v>
      </c>
      <c r="G659" s="47">
        <v>0</v>
      </c>
      <c r="H659" s="47">
        <v>0</v>
      </c>
      <c r="I659" s="47">
        <v>0</v>
      </c>
      <c r="J659" s="47">
        <v>0</v>
      </c>
      <c r="K659" s="49">
        <v>0</v>
      </c>
      <c r="L659" s="47">
        <v>0</v>
      </c>
      <c r="M659" s="47">
        <v>773.7</v>
      </c>
      <c r="N659" s="47">
        <v>3206187.19</v>
      </c>
      <c r="O659" s="47">
        <v>0</v>
      </c>
      <c r="P659" s="47">
        <v>0</v>
      </c>
      <c r="Q659" s="47">
        <v>0</v>
      </c>
      <c r="R659" s="47">
        <v>0</v>
      </c>
      <c r="S659" s="47">
        <v>0</v>
      </c>
      <c r="T659" s="47">
        <v>0</v>
      </c>
      <c r="U659" s="47">
        <v>0</v>
      </c>
      <c r="V659" s="47">
        <v>0</v>
      </c>
      <c r="W659" s="47">
        <v>0</v>
      </c>
      <c r="X659" s="47">
        <v>0</v>
      </c>
      <c r="Y659" s="47">
        <v>0</v>
      </c>
      <c r="Z659" s="47">
        <v>0</v>
      </c>
      <c r="AA659" s="47">
        <v>0</v>
      </c>
      <c r="AB659" s="47">
        <v>0</v>
      </c>
      <c r="AC659" s="47">
        <v>48092.81</v>
      </c>
      <c r="AD659" s="47">
        <v>150000</v>
      </c>
      <c r="AE659" s="47">
        <v>0</v>
      </c>
      <c r="AF659" s="50">
        <v>2021</v>
      </c>
      <c r="AG659" s="50">
        <v>2021</v>
      </c>
      <c r="AH659" s="51">
        <v>2021</v>
      </c>
      <c r="AT659" s="30" t="e">
        <f>VLOOKUP(C659,AW:AX,2,FALSE)</f>
        <v>#N/A</v>
      </c>
    </row>
    <row r="660" spans="1:46" ht="61.5" x14ac:dyDescent="0.85">
      <c r="A660" s="30">
        <v>1</v>
      </c>
      <c r="B660" s="108">
        <f>SUBTOTAL(103,$A$387:A660)</f>
        <v>252</v>
      </c>
      <c r="C660" s="34" t="s">
        <v>127</v>
      </c>
      <c r="D660" s="47">
        <f t="shared" si="135"/>
        <v>4675000</v>
      </c>
      <c r="E660" s="47">
        <v>0</v>
      </c>
      <c r="F660" s="47">
        <v>0</v>
      </c>
      <c r="G660" s="47">
        <v>0</v>
      </c>
      <c r="H660" s="47">
        <v>0</v>
      </c>
      <c r="I660" s="47">
        <v>0</v>
      </c>
      <c r="J660" s="47">
        <v>0</v>
      </c>
      <c r="K660" s="49">
        <v>0</v>
      </c>
      <c r="L660" s="47">
        <v>0</v>
      </c>
      <c r="M660" s="47">
        <v>935</v>
      </c>
      <c r="N660" s="47">
        <v>4458128.08</v>
      </c>
      <c r="O660" s="47">
        <v>0</v>
      </c>
      <c r="P660" s="47">
        <v>0</v>
      </c>
      <c r="Q660" s="47">
        <v>0</v>
      </c>
      <c r="R660" s="47">
        <v>0</v>
      </c>
      <c r="S660" s="47">
        <v>0</v>
      </c>
      <c r="T660" s="47">
        <v>0</v>
      </c>
      <c r="U660" s="47">
        <v>0</v>
      </c>
      <c r="V660" s="47">
        <v>0</v>
      </c>
      <c r="W660" s="47">
        <v>0</v>
      </c>
      <c r="X660" s="47">
        <v>0</v>
      </c>
      <c r="Y660" s="47">
        <v>0</v>
      </c>
      <c r="Z660" s="47">
        <v>0</v>
      </c>
      <c r="AA660" s="47">
        <v>0</v>
      </c>
      <c r="AB660" s="47">
        <v>0</v>
      </c>
      <c r="AC660" s="47">
        <v>66871.92</v>
      </c>
      <c r="AD660" s="47">
        <v>150000</v>
      </c>
      <c r="AE660" s="47">
        <v>0</v>
      </c>
      <c r="AF660" s="50">
        <v>2021</v>
      </c>
      <c r="AG660" s="50">
        <v>2021</v>
      </c>
      <c r="AH660" s="51">
        <v>2021</v>
      </c>
      <c r="AT660" s="30" t="e">
        <f>VLOOKUP(C660,AW:AX,2,FALSE)</f>
        <v>#N/A</v>
      </c>
    </row>
    <row r="661" spans="1:46" ht="61.5" x14ac:dyDescent="0.85">
      <c r="A661" s="30">
        <v>1</v>
      </c>
      <c r="B661" s="108">
        <f>SUBTOTAL(103,$A$387:A661)</f>
        <v>253</v>
      </c>
      <c r="C661" s="34" t="s">
        <v>132</v>
      </c>
      <c r="D661" s="47">
        <f t="shared" si="135"/>
        <v>3259960</v>
      </c>
      <c r="E661" s="47">
        <v>0</v>
      </c>
      <c r="F661" s="47">
        <v>0</v>
      </c>
      <c r="G661" s="47">
        <v>0</v>
      </c>
      <c r="H661" s="47">
        <v>0</v>
      </c>
      <c r="I661" s="47">
        <v>0</v>
      </c>
      <c r="J661" s="47">
        <v>0</v>
      </c>
      <c r="K661" s="49">
        <v>0</v>
      </c>
      <c r="L661" s="47">
        <v>0</v>
      </c>
      <c r="M661" s="47">
        <v>740.9</v>
      </c>
      <c r="N661" s="47">
        <v>3064000</v>
      </c>
      <c r="O661" s="47">
        <v>0</v>
      </c>
      <c r="P661" s="47">
        <v>0</v>
      </c>
      <c r="Q661" s="47">
        <v>0</v>
      </c>
      <c r="R661" s="47">
        <v>0</v>
      </c>
      <c r="S661" s="47">
        <v>0</v>
      </c>
      <c r="T661" s="47">
        <v>0</v>
      </c>
      <c r="U661" s="47">
        <v>0</v>
      </c>
      <c r="V661" s="47">
        <v>0</v>
      </c>
      <c r="W661" s="47">
        <v>0</v>
      </c>
      <c r="X661" s="47">
        <v>0</v>
      </c>
      <c r="Y661" s="47">
        <v>0</v>
      </c>
      <c r="Z661" s="47">
        <v>0</v>
      </c>
      <c r="AA661" s="47">
        <v>0</v>
      </c>
      <c r="AB661" s="47">
        <v>0</v>
      </c>
      <c r="AC661" s="47">
        <v>45960</v>
      </c>
      <c r="AD661" s="47">
        <v>150000</v>
      </c>
      <c r="AE661" s="47">
        <v>0</v>
      </c>
      <c r="AF661" s="50">
        <v>2021</v>
      </c>
      <c r="AG661" s="50">
        <v>2021</v>
      </c>
      <c r="AH661" s="51">
        <v>2021</v>
      </c>
      <c r="AT661" s="30" t="e">
        <f>VLOOKUP(C661,AW:AX,2,FALSE)</f>
        <v>#N/A</v>
      </c>
    </row>
    <row r="662" spans="1:46" ht="61.5" x14ac:dyDescent="0.85">
      <c r="B662" s="34" t="s">
        <v>904</v>
      </c>
      <c r="C662" s="128"/>
      <c r="D662" s="47">
        <f>D663</f>
        <v>3328825.5</v>
      </c>
      <c r="E662" s="47">
        <f t="shared" ref="E662:AE662" si="136">E663</f>
        <v>0</v>
      </c>
      <c r="F662" s="47">
        <f t="shared" si="136"/>
        <v>0</v>
      </c>
      <c r="G662" s="47">
        <f t="shared" si="136"/>
        <v>0</v>
      </c>
      <c r="H662" s="47">
        <f t="shared" si="136"/>
        <v>0</v>
      </c>
      <c r="I662" s="47">
        <f t="shared" si="136"/>
        <v>0</v>
      </c>
      <c r="J662" s="47">
        <f t="shared" si="136"/>
        <v>0</v>
      </c>
      <c r="K662" s="49">
        <f t="shared" si="136"/>
        <v>0</v>
      </c>
      <c r="L662" s="47">
        <f t="shared" si="136"/>
        <v>0</v>
      </c>
      <c r="M662" s="47">
        <f t="shared" si="136"/>
        <v>650</v>
      </c>
      <c r="N662" s="47">
        <f t="shared" si="136"/>
        <v>3131847.78</v>
      </c>
      <c r="O662" s="47">
        <f t="shared" si="136"/>
        <v>0</v>
      </c>
      <c r="P662" s="47">
        <f t="shared" si="136"/>
        <v>0</v>
      </c>
      <c r="Q662" s="47">
        <f t="shared" si="136"/>
        <v>0</v>
      </c>
      <c r="R662" s="47">
        <f t="shared" si="136"/>
        <v>0</v>
      </c>
      <c r="S662" s="47">
        <f t="shared" si="136"/>
        <v>0</v>
      </c>
      <c r="T662" s="47">
        <f t="shared" si="136"/>
        <v>0</v>
      </c>
      <c r="U662" s="47">
        <f t="shared" si="136"/>
        <v>0</v>
      </c>
      <c r="V662" s="47">
        <f t="shared" si="136"/>
        <v>0</v>
      </c>
      <c r="W662" s="47">
        <f t="shared" si="136"/>
        <v>0</v>
      </c>
      <c r="X662" s="47">
        <f t="shared" si="136"/>
        <v>0</v>
      </c>
      <c r="Y662" s="47">
        <f t="shared" si="136"/>
        <v>0</v>
      </c>
      <c r="Z662" s="47">
        <f t="shared" si="136"/>
        <v>0</v>
      </c>
      <c r="AA662" s="47">
        <f t="shared" si="136"/>
        <v>0</v>
      </c>
      <c r="AB662" s="47">
        <f t="shared" si="136"/>
        <v>0</v>
      </c>
      <c r="AC662" s="47">
        <f t="shared" si="136"/>
        <v>46977.72</v>
      </c>
      <c r="AD662" s="47">
        <f t="shared" si="136"/>
        <v>150000</v>
      </c>
      <c r="AE662" s="47">
        <f t="shared" si="136"/>
        <v>0</v>
      </c>
      <c r="AF662" s="121" t="s">
        <v>817</v>
      </c>
      <c r="AG662" s="121" t="s">
        <v>817</v>
      </c>
      <c r="AH662" s="122" t="s">
        <v>817</v>
      </c>
      <c r="AT662" s="30">
        <f>VLOOKUP(C662,AW:AX,2,FALSE)</f>
        <v>0</v>
      </c>
    </row>
    <row r="663" spans="1:46" ht="61.5" x14ac:dyDescent="0.85">
      <c r="A663" s="30">
        <v>1</v>
      </c>
      <c r="B663" s="108">
        <f>SUBTOTAL(103,$A$387:A663)</f>
        <v>254</v>
      </c>
      <c r="C663" s="34" t="s">
        <v>181</v>
      </c>
      <c r="D663" s="47">
        <f>E663+F663+G663+H663+I663+J663+L663+N663+P663+R663+T663+U663+V663+W663+X663+Y663+Z663+AA663+AB663+AC663+AD663+AE663</f>
        <v>3328825.5</v>
      </c>
      <c r="E663" s="47">
        <v>0</v>
      </c>
      <c r="F663" s="47">
        <v>0</v>
      </c>
      <c r="G663" s="47">
        <v>0</v>
      </c>
      <c r="H663" s="47">
        <v>0</v>
      </c>
      <c r="I663" s="47">
        <v>0</v>
      </c>
      <c r="J663" s="47">
        <v>0</v>
      </c>
      <c r="K663" s="49">
        <v>0</v>
      </c>
      <c r="L663" s="47">
        <v>0</v>
      </c>
      <c r="M663" s="47">
        <v>650</v>
      </c>
      <c r="N663" s="47">
        <v>3131847.78</v>
      </c>
      <c r="O663" s="47">
        <v>0</v>
      </c>
      <c r="P663" s="47">
        <v>0</v>
      </c>
      <c r="Q663" s="47">
        <v>0</v>
      </c>
      <c r="R663" s="47">
        <v>0</v>
      </c>
      <c r="S663" s="47">
        <v>0</v>
      </c>
      <c r="T663" s="47">
        <v>0</v>
      </c>
      <c r="U663" s="47">
        <v>0</v>
      </c>
      <c r="V663" s="47">
        <v>0</v>
      </c>
      <c r="W663" s="47">
        <v>0</v>
      </c>
      <c r="X663" s="47">
        <v>0</v>
      </c>
      <c r="Y663" s="47">
        <v>0</v>
      </c>
      <c r="Z663" s="47">
        <v>0</v>
      </c>
      <c r="AA663" s="47">
        <v>0</v>
      </c>
      <c r="AB663" s="47">
        <v>0</v>
      </c>
      <c r="AC663" s="47">
        <v>46977.72</v>
      </c>
      <c r="AD663" s="47">
        <v>150000</v>
      </c>
      <c r="AE663" s="47">
        <v>0</v>
      </c>
      <c r="AF663" s="50">
        <v>2021</v>
      </c>
      <c r="AG663" s="50">
        <v>2021</v>
      </c>
      <c r="AH663" s="51">
        <v>2021</v>
      </c>
      <c r="AT663" s="30" t="e">
        <f>VLOOKUP(C663,AW:AX,2,FALSE)</f>
        <v>#N/A</v>
      </c>
    </row>
    <row r="664" spans="1:46" ht="61.5" x14ac:dyDescent="0.85">
      <c r="B664" s="34" t="s">
        <v>903</v>
      </c>
      <c r="C664" s="34"/>
      <c r="D664" s="47">
        <f>D665+D666</f>
        <v>5279138.41</v>
      </c>
      <c r="E664" s="47">
        <f t="shared" ref="E664:AE664" si="137">E665+E666</f>
        <v>0</v>
      </c>
      <c r="F664" s="47">
        <f t="shared" si="137"/>
        <v>0</v>
      </c>
      <c r="G664" s="47">
        <f t="shared" si="137"/>
        <v>0</v>
      </c>
      <c r="H664" s="47">
        <f t="shared" si="137"/>
        <v>0</v>
      </c>
      <c r="I664" s="47">
        <f t="shared" si="137"/>
        <v>0</v>
      </c>
      <c r="J664" s="47">
        <f t="shared" si="137"/>
        <v>0</v>
      </c>
      <c r="K664" s="49">
        <f t="shared" si="137"/>
        <v>0</v>
      </c>
      <c r="L664" s="47">
        <f t="shared" si="137"/>
        <v>0</v>
      </c>
      <c r="M664" s="47">
        <f t="shared" si="137"/>
        <v>0</v>
      </c>
      <c r="N664" s="47">
        <f t="shared" si="137"/>
        <v>0</v>
      </c>
      <c r="O664" s="47">
        <f t="shared" si="137"/>
        <v>0</v>
      </c>
      <c r="P664" s="47">
        <f t="shared" si="137"/>
        <v>0</v>
      </c>
      <c r="Q664" s="47">
        <f t="shared" si="137"/>
        <v>884.5</v>
      </c>
      <c r="R664" s="47">
        <f t="shared" si="137"/>
        <v>4944963.95</v>
      </c>
      <c r="S664" s="47">
        <f t="shared" si="137"/>
        <v>0</v>
      </c>
      <c r="T664" s="47">
        <f t="shared" si="137"/>
        <v>0</v>
      </c>
      <c r="U664" s="47">
        <f t="shared" si="137"/>
        <v>0</v>
      </c>
      <c r="V664" s="47">
        <f t="shared" si="137"/>
        <v>0</v>
      </c>
      <c r="W664" s="47">
        <f t="shared" si="137"/>
        <v>0</v>
      </c>
      <c r="X664" s="47">
        <f t="shared" si="137"/>
        <v>0</v>
      </c>
      <c r="Y664" s="47">
        <f t="shared" si="137"/>
        <v>0</v>
      </c>
      <c r="Z664" s="47">
        <f t="shared" si="137"/>
        <v>0</v>
      </c>
      <c r="AA664" s="47">
        <f t="shared" si="137"/>
        <v>0</v>
      </c>
      <c r="AB664" s="47">
        <f t="shared" si="137"/>
        <v>0</v>
      </c>
      <c r="AC664" s="47">
        <f t="shared" si="137"/>
        <v>74174.459999999992</v>
      </c>
      <c r="AD664" s="47">
        <f t="shared" si="137"/>
        <v>260000</v>
      </c>
      <c r="AE664" s="47">
        <f t="shared" si="137"/>
        <v>0</v>
      </c>
      <c r="AF664" s="121" t="s">
        <v>817</v>
      </c>
      <c r="AG664" s="121" t="s">
        <v>817</v>
      </c>
      <c r="AH664" s="122" t="s">
        <v>817</v>
      </c>
      <c r="AT664" s="30">
        <f>VLOOKUP(C664,AW:AX,2,FALSE)</f>
        <v>0</v>
      </c>
    </row>
    <row r="665" spans="1:46" ht="61.5" x14ac:dyDescent="0.85">
      <c r="A665" s="30">
        <v>1</v>
      </c>
      <c r="B665" s="108">
        <f>SUBTOTAL(103,$A$387:A665)</f>
        <v>255</v>
      </c>
      <c r="C665" s="34" t="s">
        <v>179</v>
      </c>
      <c r="D665" s="47">
        <f t="shared" ref="D665:D666" si="138">E665+F665+G665+H665+I665+J665+L665+N665+P665+R665+T665+U665+V665+W665+X665+Y665+Z665+AA665+AB665+AC665+AD665+AE665</f>
        <v>2721526.66</v>
      </c>
      <c r="E665" s="47">
        <v>0</v>
      </c>
      <c r="F665" s="47">
        <v>0</v>
      </c>
      <c r="G665" s="47">
        <v>0</v>
      </c>
      <c r="H665" s="47">
        <v>0</v>
      </c>
      <c r="I665" s="47">
        <v>0</v>
      </c>
      <c r="J665" s="47">
        <v>0</v>
      </c>
      <c r="K665" s="49">
        <v>0</v>
      </c>
      <c r="L665" s="47">
        <v>0</v>
      </c>
      <c r="M665" s="47">
        <v>0</v>
      </c>
      <c r="N665" s="47">
        <v>0</v>
      </c>
      <c r="O665" s="47">
        <v>0</v>
      </c>
      <c r="P665" s="47">
        <v>0</v>
      </c>
      <c r="Q665" s="47">
        <v>459</v>
      </c>
      <c r="R665" s="47">
        <v>2553228.2400000002</v>
      </c>
      <c r="S665" s="47">
        <v>0</v>
      </c>
      <c r="T665" s="47">
        <v>0</v>
      </c>
      <c r="U665" s="47">
        <v>0</v>
      </c>
      <c r="V665" s="47">
        <v>0</v>
      </c>
      <c r="W665" s="47">
        <v>0</v>
      </c>
      <c r="X665" s="47">
        <v>0</v>
      </c>
      <c r="Y665" s="47">
        <v>0</v>
      </c>
      <c r="Z665" s="47">
        <v>0</v>
      </c>
      <c r="AA665" s="47">
        <v>0</v>
      </c>
      <c r="AB665" s="47">
        <v>0</v>
      </c>
      <c r="AC665" s="47">
        <v>38298.42</v>
      </c>
      <c r="AD665" s="47">
        <v>130000</v>
      </c>
      <c r="AE665" s="47">
        <v>0</v>
      </c>
      <c r="AF665" s="50">
        <v>2021</v>
      </c>
      <c r="AG665" s="50">
        <v>2021</v>
      </c>
      <c r="AH665" s="51">
        <v>2021</v>
      </c>
      <c r="AT665" s="30" t="e">
        <f>VLOOKUP(C665,AW:AX,2,FALSE)</f>
        <v>#N/A</v>
      </c>
    </row>
    <row r="666" spans="1:46" ht="61.5" x14ac:dyDescent="0.85">
      <c r="A666" s="30">
        <v>1</v>
      </c>
      <c r="B666" s="108">
        <f>SUBTOTAL(103,$A$387:A666)</f>
        <v>256</v>
      </c>
      <c r="C666" s="34" t="s">
        <v>180</v>
      </c>
      <c r="D666" s="47">
        <f t="shared" si="138"/>
        <v>2557611.75</v>
      </c>
      <c r="E666" s="47">
        <v>0</v>
      </c>
      <c r="F666" s="47">
        <v>0</v>
      </c>
      <c r="G666" s="47">
        <v>0</v>
      </c>
      <c r="H666" s="47">
        <v>0</v>
      </c>
      <c r="I666" s="47">
        <v>0</v>
      </c>
      <c r="J666" s="47">
        <v>0</v>
      </c>
      <c r="K666" s="49">
        <v>0</v>
      </c>
      <c r="L666" s="47">
        <v>0</v>
      </c>
      <c r="M666" s="47">
        <v>0</v>
      </c>
      <c r="N666" s="47">
        <v>0</v>
      </c>
      <c r="O666" s="47">
        <v>0</v>
      </c>
      <c r="P666" s="47">
        <v>0</v>
      </c>
      <c r="Q666" s="47">
        <v>425.5</v>
      </c>
      <c r="R666" s="47">
        <v>2391735.71</v>
      </c>
      <c r="S666" s="47">
        <v>0</v>
      </c>
      <c r="T666" s="47">
        <v>0</v>
      </c>
      <c r="U666" s="47">
        <v>0</v>
      </c>
      <c r="V666" s="47">
        <v>0</v>
      </c>
      <c r="W666" s="47">
        <v>0</v>
      </c>
      <c r="X666" s="47">
        <v>0</v>
      </c>
      <c r="Y666" s="47">
        <v>0</v>
      </c>
      <c r="Z666" s="47">
        <v>0</v>
      </c>
      <c r="AA666" s="47">
        <v>0</v>
      </c>
      <c r="AB666" s="47">
        <v>0</v>
      </c>
      <c r="AC666" s="47">
        <v>35876.04</v>
      </c>
      <c r="AD666" s="47">
        <v>130000</v>
      </c>
      <c r="AE666" s="47">
        <v>0</v>
      </c>
      <c r="AF666" s="50">
        <v>2021</v>
      </c>
      <c r="AG666" s="50">
        <v>2021</v>
      </c>
      <c r="AH666" s="51">
        <v>2021</v>
      </c>
      <c r="AT666" s="30" t="e">
        <f>VLOOKUP(C666,AW:AX,2,FALSE)</f>
        <v>#N/A</v>
      </c>
    </row>
    <row r="667" spans="1:46" ht="61.5" x14ac:dyDescent="0.85">
      <c r="B667" s="34" t="s">
        <v>940</v>
      </c>
      <c r="C667" s="34"/>
      <c r="D667" s="47">
        <f>D668</f>
        <v>4178956.32</v>
      </c>
      <c r="E667" s="47">
        <f t="shared" ref="E667:AE667" si="139">E668</f>
        <v>0</v>
      </c>
      <c r="F667" s="47">
        <f t="shared" si="139"/>
        <v>0</v>
      </c>
      <c r="G667" s="47">
        <f t="shared" si="139"/>
        <v>0</v>
      </c>
      <c r="H667" s="47">
        <f t="shared" si="139"/>
        <v>0</v>
      </c>
      <c r="I667" s="47">
        <f t="shared" si="139"/>
        <v>0</v>
      </c>
      <c r="J667" s="47">
        <f t="shared" si="139"/>
        <v>0</v>
      </c>
      <c r="K667" s="49">
        <f t="shared" si="139"/>
        <v>0</v>
      </c>
      <c r="L667" s="47">
        <f t="shared" si="139"/>
        <v>0</v>
      </c>
      <c r="M667" s="47">
        <f t="shared" si="139"/>
        <v>816</v>
      </c>
      <c r="N667" s="47">
        <f t="shared" si="139"/>
        <v>3969415.09</v>
      </c>
      <c r="O667" s="47">
        <f t="shared" si="139"/>
        <v>0</v>
      </c>
      <c r="P667" s="47">
        <f t="shared" si="139"/>
        <v>0</v>
      </c>
      <c r="Q667" s="47">
        <f t="shared" si="139"/>
        <v>0</v>
      </c>
      <c r="R667" s="47">
        <f t="shared" si="139"/>
        <v>0</v>
      </c>
      <c r="S667" s="47">
        <f t="shared" si="139"/>
        <v>0</v>
      </c>
      <c r="T667" s="47">
        <f t="shared" si="139"/>
        <v>0</v>
      </c>
      <c r="U667" s="47">
        <f t="shared" si="139"/>
        <v>0</v>
      </c>
      <c r="V667" s="47">
        <f t="shared" si="139"/>
        <v>0</v>
      </c>
      <c r="W667" s="47">
        <f t="shared" si="139"/>
        <v>0</v>
      </c>
      <c r="X667" s="47">
        <f t="shared" si="139"/>
        <v>0</v>
      </c>
      <c r="Y667" s="47">
        <f t="shared" si="139"/>
        <v>0</v>
      </c>
      <c r="Z667" s="47">
        <f t="shared" si="139"/>
        <v>0</v>
      </c>
      <c r="AA667" s="47">
        <f t="shared" si="139"/>
        <v>0</v>
      </c>
      <c r="AB667" s="47">
        <f t="shared" si="139"/>
        <v>0</v>
      </c>
      <c r="AC667" s="47">
        <f t="shared" si="139"/>
        <v>59541.23</v>
      </c>
      <c r="AD667" s="47">
        <f t="shared" si="139"/>
        <v>150000</v>
      </c>
      <c r="AE667" s="47">
        <f t="shared" si="139"/>
        <v>0</v>
      </c>
      <c r="AF667" s="121" t="s">
        <v>817</v>
      </c>
      <c r="AG667" s="121" t="s">
        <v>817</v>
      </c>
      <c r="AH667" s="122" t="s">
        <v>817</v>
      </c>
      <c r="AT667" s="30">
        <f>VLOOKUP(C667,AW:AX,2,FALSE)</f>
        <v>0</v>
      </c>
    </row>
    <row r="668" spans="1:46" ht="61.5" x14ac:dyDescent="0.85">
      <c r="A668" s="30">
        <v>1</v>
      </c>
      <c r="B668" s="108">
        <f>SUBTOTAL(103,$A$387:A668)</f>
        <v>257</v>
      </c>
      <c r="C668" s="34" t="s">
        <v>178</v>
      </c>
      <c r="D668" s="47">
        <f>E668+F668+G668+H668+I668+J668+L668+N668+P668+R668+T668+U668+V668+W668+X668+Y668+Z668+AA668+AB668+AC668+AD668+AE668</f>
        <v>4178956.32</v>
      </c>
      <c r="E668" s="47">
        <v>0</v>
      </c>
      <c r="F668" s="47">
        <v>0</v>
      </c>
      <c r="G668" s="47">
        <v>0</v>
      </c>
      <c r="H668" s="47">
        <v>0</v>
      </c>
      <c r="I668" s="47">
        <v>0</v>
      </c>
      <c r="J668" s="47">
        <v>0</v>
      </c>
      <c r="K668" s="49">
        <v>0</v>
      </c>
      <c r="L668" s="47">
        <v>0</v>
      </c>
      <c r="M668" s="47">
        <v>816</v>
      </c>
      <c r="N668" s="47">
        <v>3969415.09</v>
      </c>
      <c r="O668" s="47">
        <v>0</v>
      </c>
      <c r="P668" s="47">
        <v>0</v>
      </c>
      <c r="Q668" s="47">
        <v>0</v>
      </c>
      <c r="R668" s="47">
        <v>0</v>
      </c>
      <c r="S668" s="47">
        <v>0</v>
      </c>
      <c r="T668" s="47">
        <v>0</v>
      </c>
      <c r="U668" s="47">
        <v>0</v>
      </c>
      <c r="V668" s="47">
        <v>0</v>
      </c>
      <c r="W668" s="47">
        <v>0</v>
      </c>
      <c r="X668" s="47">
        <v>0</v>
      </c>
      <c r="Y668" s="47">
        <v>0</v>
      </c>
      <c r="Z668" s="47">
        <v>0</v>
      </c>
      <c r="AA668" s="47">
        <v>0</v>
      </c>
      <c r="AB668" s="47">
        <v>0</v>
      </c>
      <c r="AC668" s="47">
        <v>59541.23</v>
      </c>
      <c r="AD668" s="47">
        <v>150000</v>
      </c>
      <c r="AE668" s="47">
        <v>0</v>
      </c>
      <c r="AF668" s="50">
        <v>2021</v>
      </c>
      <c r="AG668" s="50">
        <v>2021</v>
      </c>
      <c r="AH668" s="51">
        <v>2021</v>
      </c>
      <c r="AT668" s="30" t="e">
        <f>VLOOKUP(C668,AW:AX,2,FALSE)</f>
        <v>#N/A</v>
      </c>
    </row>
    <row r="669" spans="1:46" ht="61.5" x14ac:dyDescent="0.85">
      <c r="B669" s="34" t="s">
        <v>905</v>
      </c>
      <c r="C669" s="34"/>
      <c r="D669" s="47">
        <f>D670</f>
        <v>1889236.5</v>
      </c>
      <c r="E669" s="47">
        <f t="shared" ref="E669:AE669" si="140">E670</f>
        <v>0</v>
      </c>
      <c r="F669" s="47">
        <f t="shared" si="140"/>
        <v>0</v>
      </c>
      <c r="G669" s="47">
        <f t="shared" si="140"/>
        <v>0</v>
      </c>
      <c r="H669" s="47">
        <f t="shared" si="140"/>
        <v>0</v>
      </c>
      <c r="I669" s="47">
        <f t="shared" si="140"/>
        <v>0</v>
      </c>
      <c r="J669" s="47">
        <f t="shared" si="140"/>
        <v>0</v>
      </c>
      <c r="K669" s="49">
        <f t="shared" si="140"/>
        <v>0</v>
      </c>
      <c r="L669" s="47">
        <f t="shared" si="140"/>
        <v>0</v>
      </c>
      <c r="M669" s="47">
        <f t="shared" si="140"/>
        <v>368.9</v>
      </c>
      <c r="N669" s="47">
        <f t="shared" si="140"/>
        <v>1743090.15</v>
      </c>
      <c r="O669" s="47">
        <f t="shared" si="140"/>
        <v>0</v>
      </c>
      <c r="P669" s="47">
        <f t="shared" si="140"/>
        <v>0</v>
      </c>
      <c r="Q669" s="47">
        <f t="shared" si="140"/>
        <v>0</v>
      </c>
      <c r="R669" s="47">
        <f t="shared" si="140"/>
        <v>0</v>
      </c>
      <c r="S669" s="47">
        <f t="shared" si="140"/>
        <v>0</v>
      </c>
      <c r="T669" s="47">
        <f t="shared" si="140"/>
        <v>0</v>
      </c>
      <c r="U669" s="47">
        <f t="shared" si="140"/>
        <v>0</v>
      </c>
      <c r="V669" s="47">
        <f t="shared" si="140"/>
        <v>0</v>
      </c>
      <c r="W669" s="47">
        <f t="shared" si="140"/>
        <v>0</v>
      </c>
      <c r="X669" s="47">
        <f t="shared" si="140"/>
        <v>0</v>
      </c>
      <c r="Y669" s="47">
        <f t="shared" si="140"/>
        <v>0</v>
      </c>
      <c r="Z669" s="47">
        <f t="shared" si="140"/>
        <v>0</v>
      </c>
      <c r="AA669" s="47">
        <f t="shared" si="140"/>
        <v>0</v>
      </c>
      <c r="AB669" s="47">
        <f t="shared" si="140"/>
        <v>0</v>
      </c>
      <c r="AC669" s="47">
        <f t="shared" si="140"/>
        <v>26146.35</v>
      </c>
      <c r="AD669" s="47">
        <f t="shared" si="140"/>
        <v>120000</v>
      </c>
      <c r="AE669" s="47">
        <f t="shared" si="140"/>
        <v>0</v>
      </c>
      <c r="AF669" s="121" t="s">
        <v>817</v>
      </c>
      <c r="AG669" s="121" t="s">
        <v>817</v>
      </c>
      <c r="AH669" s="122" t="s">
        <v>817</v>
      </c>
      <c r="AT669" s="30">
        <f>VLOOKUP(C669,AW:AX,2,FALSE)</f>
        <v>0</v>
      </c>
    </row>
    <row r="670" spans="1:46" ht="61.5" x14ac:dyDescent="0.85">
      <c r="A670" s="30">
        <v>1</v>
      </c>
      <c r="B670" s="108">
        <f>SUBTOTAL(103,$A$387:A670)</f>
        <v>258</v>
      </c>
      <c r="C670" s="34" t="s">
        <v>177</v>
      </c>
      <c r="D670" s="47">
        <f>E670+F670+G670+H670+I670+J670+L670+N670+P670+R670+T670+U670+V670+W670+X670+Y670+Z670+AA670+AB670+AC670+AD670+AE670</f>
        <v>1889236.5</v>
      </c>
      <c r="E670" s="47">
        <v>0</v>
      </c>
      <c r="F670" s="47">
        <v>0</v>
      </c>
      <c r="G670" s="47">
        <v>0</v>
      </c>
      <c r="H670" s="47">
        <v>0</v>
      </c>
      <c r="I670" s="47">
        <v>0</v>
      </c>
      <c r="J670" s="47">
        <v>0</v>
      </c>
      <c r="K670" s="49">
        <v>0</v>
      </c>
      <c r="L670" s="47">
        <v>0</v>
      </c>
      <c r="M670" s="47">
        <v>368.9</v>
      </c>
      <c r="N670" s="47">
        <v>1743090.15</v>
      </c>
      <c r="O670" s="47">
        <v>0</v>
      </c>
      <c r="P670" s="47">
        <v>0</v>
      </c>
      <c r="Q670" s="47">
        <v>0</v>
      </c>
      <c r="R670" s="47">
        <v>0</v>
      </c>
      <c r="S670" s="47">
        <v>0</v>
      </c>
      <c r="T670" s="47">
        <v>0</v>
      </c>
      <c r="U670" s="47">
        <v>0</v>
      </c>
      <c r="V670" s="47">
        <v>0</v>
      </c>
      <c r="W670" s="47">
        <v>0</v>
      </c>
      <c r="X670" s="47">
        <v>0</v>
      </c>
      <c r="Y670" s="47">
        <v>0</v>
      </c>
      <c r="Z670" s="47">
        <v>0</v>
      </c>
      <c r="AA670" s="47">
        <v>0</v>
      </c>
      <c r="AB670" s="47">
        <v>0</v>
      </c>
      <c r="AC670" s="47">
        <v>26146.35</v>
      </c>
      <c r="AD670" s="47">
        <v>120000</v>
      </c>
      <c r="AE670" s="47">
        <v>0</v>
      </c>
      <c r="AF670" s="50">
        <v>2021</v>
      </c>
      <c r="AG670" s="50">
        <v>2021</v>
      </c>
      <c r="AH670" s="51">
        <v>2021</v>
      </c>
      <c r="AT670" s="30" t="e">
        <f>VLOOKUP(C670,AW:AX,2,FALSE)</f>
        <v>#N/A</v>
      </c>
    </row>
    <row r="671" spans="1:46" ht="61.5" x14ac:dyDescent="0.85">
      <c r="B671" s="34" t="s">
        <v>906</v>
      </c>
      <c r="C671" s="128"/>
      <c r="D671" s="47">
        <f>SUM(D672:D675)</f>
        <v>10103503.050000001</v>
      </c>
      <c r="E671" s="47">
        <f t="shared" ref="E671:AE671" si="141">SUM(E672:E675)</f>
        <v>0</v>
      </c>
      <c r="F671" s="47">
        <f t="shared" si="141"/>
        <v>0</v>
      </c>
      <c r="G671" s="47">
        <f t="shared" si="141"/>
        <v>0</v>
      </c>
      <c r="H671" s="47">
        <f t="shared" si="141"/>
        <v>0</v>
      </c>
      <c r="I671" s="47">
        <f t="shared" si="141"/>
        <v>0</v>
      </c>
      <c r="J671" s="47">
        <f t="shared" si="141"/>
        <v>0</v>
      </c>
      <c r="K671" s="49">
        <f t="shared" si="141"/>
        <v>0</v>
      </c>
      <c r="L671" s="47">
        <f t="shared" si="141"/>
        <v>0</v>
      </c>
      <c r="M671" s="47">
        <f t="shared" si="141"/>
        <v>1755</v>
      </c>
      <c r="N671" s="47">
        <f t="shared" si="141"/>
        <v>9451727.1400000006</v>
      </c>
      <c r="O671" s="47">
        <f t="shared" si="141"/>
        <v>0</v>
      </c>
      <c r="P671" s="47">
        <f t="shared" si="141"/>
        <v>0</v>
      </c>
      <c r="Q671" s="47">
        <f t="shared" si="141"/>
        <v>0</v>
      </c>
      <c r="R671" s="47">
        <f t="shared" si="141"/>
        <v>0</v>
      </c>
      <c r="S671" s="47">
        <f t="shared" si="141"/>
        <v>0</v>
      </c>
      <c r="T671" s="47">
        <f t="shared" si="141"/>
        <v>0</v>
      </c>
      <c r="U671" s="47">
        <f t="shared" si="141"/>
        <v>0</v>
      </c>
      <c r="V671" s="47">
        <f t="shared" si="141"/>
        <v>0</v>
      </c>
      <c r="W671" s="47">
        <f t="shared" si="141"/>
        <v>0</v>
      </c>
      <c r="X671" s="47">
        <f t="shared" si="141"/>
        <v>0</v>
      </c>
      <c r="Y671" s="47">
        <f t="shared" si="141"/>
        <v>0</v>
      </c>
      <c r="Z671" s="47">
        <f t="shared" si="141"/>
        <v>0</v>
      </c>
      <c r="AA671" s="47">
        <f t="shared" si="141"/>
        <v>0</v>
      </c>
      <c r="AB671" s="47">
        <f t="shared" si="141"/>
        <v>0</v>
      </c>
      <c r="AC671" s="47">
        <f t="shared" si="141"/>
        <v>141775.90999999997</v>
      </c>
      <c r="AD671" s="47">
        <f t="shared" si="141"/>
        <v>510000</v>
      </c>
      <c r="AE671" s="47">
        <f t="shared" si="141"/>
        <v>0</v>
      </c>
      <c r="AF671" s="121" t="s">
        <v>817</v>
      </c>
      <c r="AG671" s="121" t="s">
        <v>817</v>
      </c>
      <c r="AH671" s="122" t="s">
        <v>817</v>
      </c>
      <c r="AT671" s="30">
        <f>VLOOKUP(C671,AW:AX,2,FALSE)</f>
        <v>0</v>
      </c>
    </row>
    <row r="672" spans="1:46" ht="61.5" x14ac:dyDescent="0.85">
      <c r="A672" s="30">
        <v>1</v>
      </c>
      <c r="B672" s="108">
        <f>SUBTOTAL(103,$A$387:A672)</f>
        <v>259</v>
      </c>
      <c r="C672" s="34" t="s">
        <v>80</v>
      </c>
      <c r="D672" s="47">
        <f t="shared" ref="D672:D675" si="142">E672+F672+G672+H672+I672+J672+L672+N672+P672+R672+T672+U672+V672+W672+X672+Y672+Z672+AA672+AB672+AC672+AD672+AE672</f>
        <v>3083184.6</v>
      </c>
      <c r="E672" s="47">
        <v>0</v>
      </c>
      <c r="F672" s="47">
        <v>0</v>
      </c>
      <c r="G672" s="47">
        <v>0</v>
      </c>
      <c r="H672" s="47">
        <v>0</v>
      </c>
      <c r="I672" s="47">
        <v>0</v>
      </c>
      <c r="J672" s="47">
        <v>0</v>
      </c>
      <c r="K672" s="49">
        <v>0</v>
      </c>
      <c r="L672" s="47">
        <v>0</v>
      </c>
      <c r="M672" s="47">
        <v>510</v>
      </c>
      <c r="N672" s="47">
        <v>2889837.04</v>
      </c>
      <c r="O672" s="47">
        <v>0</v>
      </c>
      <c r="P672" s="47">
        <v>0</v>
      </c>
      <c r="Q672" s="47">
        <v>0</v>
      </c>
      <c r="R672" s="47">
        <v>0</v>
      </c>
      <c r="S672" s="47">
        <v>0</v>
      </c>
      <c r="T672" s="47">
        <v>0</v>
      </c>
      <c r="U672" s="47">
        <v>0</v>
      </c>
      <c r="V672" s="47">
        <v>0</v>
      </c>
      <c r="W672" s="47">
        <v>0</v>
      </c>
      <c r="X672" s="47">
        <v>0</v>
      </c>
      <c r="Y672" s="47">
        <v>0</v>
      </c>
      <c r="Z672" s="47">
        <v>0</v>
      </c>
      <c r="AA672" s="47">
        <v>0</v>
      </c>
      <c r="AB672" s="47">
        <v>0</v>
      </c>
      <c r="AC672" s="47">
        <v>43347.56</v>
      </c>
      <c r="AD672" s="47">
        <v>150000</v>
      </c>
      <c r="AE672" s="47">
        <v>0</v>
      </c>
      <c r="AF672" s="50">
        <v>2021</v>
      </c>
      <c r="AG672" s="50">
        <v>2021</v>
      </c>
      <c r="AH672" s="51">
        <v>2021</v>
      </c>
      <c r="AT672" s="30" t="e">
        <f>VLOOKUP(C672,AW:AX,2,FALSE)</f>
        <v>#N/A</v>
      </c>
    </row>
    <row r="673" spans="1:46" ht="61.5" x14ac:dyDescent="0.85">
      <c r="A673" s="30">
        <v>1</v>
      </c>
      <c r="B673" s="108">
        <f>SUBTOTAL(103,$A$387:A673)</f>
        <v>260</v>
      </c>
      <c r="C673" s="34" t="s">
        <v>81</v>
      </c>
      <c r="D673" s="47">
        <f t="shared" si="142"/>
        <v>2424688.3000000003</v>
      </c>
      <c r="E673" s="47">
        <v>0</v>
      </c>
      <c r="F673" s="47">
        <v>0</v>
      </c>
      <c r="G673" s="47">
        <v>0</v>
      </c>
      <c r="H673" s="47">
        <v>0</v>
      </c>
      <c r="I673" s="47">
        <v>0</v>
      </c>
      <c r="J673" s="47">
        <v>0</v>
      </c>
      <c r="K673" s="49">
        <v>0</v>
      </c>
      <c r="L673" s="47">
        <v>0</v>
      </c>
      <c r="M673" s="47">
        <v>430</v>
      </c>
      <c r="N673" s="47">
        <v>2270628.87</v>
      </c>
      <c r="O673" s="47">
        <v>0</v>
      </c>
      <c r="P673" s="47">
        <v>0</v>
      </c>
      <c r="Q673" s="47">
        <v>0</v>
      </c>
      <c r="R673" s="47">
        <v>0</v>
      </c>
      <c r="S673" s="47">
        <v>0</v>
      </c>
      <c r="T673" s="47">
        <v>0</v>
      </c>
      <c r="U673" s="47">
        <v>0</v>
      </c>
      <c r="V673" s="47">
        <v>0</v>
      </c>
      <c r="W673" s="47">
        <v>0</v>
      </c>
      <c r="X673" s="47">
        <v>0</v>
      </c>
      <c r="Y673" s="47">
        <v>0</v>
      </c>
      <c r="Z673" s="47">
        <v>0</v>
      </c>
      <c r="AA673" s="47">
        <v>0</v>
      </c>
      <c r="AB673" s="47">
        <v>0</v>
      </c>
      <c r="AC673" s="47">
        <v>34059.43</v>
      </c>
      <c r="AD673" s="47">
        <v>120000</v>
      </c>
      <c r="AE673" s="47">
        <v>0</v>
      </c>
      <c r="AF673" s="50">
        <v>2021</v>
      </c>
      <c r="AG673" s="50">
        <v>2021</v>
      </c>
      <c r="AH673" s="51">
        <v>2021</v>
      </c>
      <c r="AT673" s="30" t="e">
        <f>VLOOKUP(C673,AW:AX,2,FALSE)</f>
        <v>#N/A</v>
      </c>
    </row>
    <row r="674" spans="1:46" ht="61.5" x14ac:dyDescent="0.85">
      <c r="A674" s="30">
        <v>1</v>
      </c>
      <c r="B674" s="108">
        <f>SUBTOTAL(103,$A$387:A674)</f>
        <v>261</v>
      </c>
      <c r="C674" s="34" t="s">
        <v>82</v>
      </c>
      <c r="D674" s="47">
        <f t="shared" si="142"/>
        <v>2424688.3000000003</v>
      </c>
      <c r="E674" s="47">
        <v>0</v>
      </c>
      <c r="F674" s="47">
        <v>0</v>
      </c>
      <c r="G674" s="47">
        <v>0</v>
      </c>
      <c r="H674" s="47">
        <v>0</v>
      </c>
      <c r="I674" s="47">
        <v>0</v>
      </c>
      <c r="J674" s="47">
        <v>0</v>
      </c>
      <c r="K674" s="49">
        <v>0</v>
      </c>
      <c r="L674" s="47">
        <v>0</v>
      </c>
      <c r="M674" s="47">
        <v>430</v>
      </c>
      <c r="N674" s="47">
        <v>2270628.87</v>
      </c>
      <c r="O674" s="47">
        <v>0</v>
      </c>
      <c r="P674" s="47">
        <v>0</v>
      </c>
      <c r="Q674" s="47">
        <v>0</v>
      </c>
      <c r="R674" s="47">
        <v>0</v>
      </c>
      <c r="S674" s="47">
        <v>0</v>
      </c>
      <c r="T674" s="47">
        <v>0</v>
      </c>
      <c r="U674" s="47">
        <v>0</v>
      </c>
      <c r="V674" s="47">
        <v>0</v>
      </c>
      <c r="W674" s="47">
        <v>0</v>
      </c>
      <c r="X674" s="47">
        <v>0</v>
      </c>
      <c r="Y674" s="47">
        <v>0</v>
      </c>
      <c r="Z674" s="47">
        <v>0</v>
      </c>
      <c r="AA674" s="47">
        <v>0</v>
      </c>
      <c r="AB674" s="47">
        <v>0</v>
      </c>
      <c r="AC674" s="47">
        <v>34059.43</v>
      </c>
      <c r="AD674" s="47">
        <v>120000</v>
      </c>
      <c r="AE674" s="47">
        <v>0</v>
      </c>
      <c r="AF674" s="50">
        <v>2021</v>
      </c>
      <c r="AG674" s="50">
        <v>2021</v>
      </c>
      <c r="AH674" s="51">
        <v>2021</v>
      </c>
      <c r="AT674" s="30" t="e">
        <f>VLOOKUP(C674,AW:AX,2,FALSE)</f>
        <v>#N/A</v>
      </c>
    </row>
    <row r="675" spans="1:46" ht="61.5" x14ac:dyDescent="0.85">
      <c r="A675" s="30">
        <v>1</v>
      </c>
      <c r="B675" s="108">
        <f>SUBTOTAL(103,$A$387:A675)</f>
        <v>262</v>
      </c>
      <c r="C675" s="34" t="s">
        <v>79</v>
      </c>
      <c r="D675" s="47">
        <f t="shared" si="142"/>
        <v>2170941.85</v>
      </c>
      <c r="E675" s="47">
        <v>0</v>
      </c>
      <c r="F675" s="47">
        <v>0</v>
      </c>
      <c r="G675" s="47">
        <v>0</v>
      </c>
      <c r="H675" s="47">
        <v>0</v>
      </c>
      <c r="I675" s="47">
        <v>0</v>
      </c>
      <c r="J675" s="47">
        <v>0</v>
      </c>
      <c r="K675" s="49">
        <v>0</v>
      </c>
      <c r="L675" s="47">
        <v>0</v>
      </c>
      <c r="M675" s="47">
        <v>385</v>
      </c>
      <c r="N675" s="47">
        <v>2020632.36</v>
      </c>
      <c r="O675" s="47">
        <v>0</v>
      </c>
      <c r="P675" s="47">
        <v>0</v>
      </c>
      <c r="Q675" s="47">
        <v>0</v>
      </c>
      <c r="R675" s="47">
        <v>0</v>
      </c>
      <c r="S675" s="47">
        <v>0</v>
      </c>
      <c r="T675" s="47">
        <v>0</v>
      </c>
      <c r="U675" s="47">
        <v>0</v>
      </c>
      <c r="V675" s="47">
        <v>0</v>
      </c>
      <c r="W675" s="47">
        <v>0</v>
      </c>
      <c r="X675" s="47">
        <v>0</v>
      </c>
      <c r="Y675" s="47">
        <v>0</v>
      </c>
      <c r="Z675" s="47">
        <v>0</v>
      </c>
      <c r="AA675" s="47">
        <v>0</v>
      </c>
      <c r="AB675" s="47">
        <v>0</v>
      </c>
      <c r="AC675" s="47">
        <v>30309.49</v>
      </c>
      <c r="AD675" s="47">
        <v>120000</v>
      </c>
      <c r="AE675" s="47">
        <v>0</v>
      </c>
      <c r="AF675" s="50">
        <v>2021</v>
      </c>
      <c r="AG675" s="50">
        <v>2021</v>
      </c>
      <c r="AH675" s="51">
        <v>2021</v>
      </c>
      <c r="AT675" s="30" t="e">
        <f>VLOOKUP(C675,AW:AX,2,FALSE)</f>
        <v>#N/A</v>
      </c>
    </row>
    <row r="676" spans="1:46" ht="61.5" x14ac:dyDescent="0.85">
      <c r="B676" s="34" t="s">
        <v>941</v>
      </c>
      <c r="C676" s="34"/>
      <c r="D676" s="47">
        <f>D677+D678</f>
        <v>2766932.97</v>
      </c>
      <c r="E676" s="47">
        <f t="shared" ref="E676:AE676" si="143">E677+E678</f>
        <v>0</v>
      </c>
      <c r="F676" s="47">
        <f t="shared" si="143"/>
        <v>0</v>
      </c>
      <c r="G676" s="47">
        <f t="shared" si="143"/>
        <v>0</v>
      </c>
      <c r="H676" s="47">
        <f t="shared" si="143"/>
        <v>0</v>
      </c>
      <c r="I676" s="47">
        <f t="shared" si="143"/>
        <v>0</v>
      </c>
      <c r="J676" s="47">
        <f t="shared" si="143"/>
        <v>0</v>
      </c>
      <c r="K676" s="49">
        <f t="shared" si="143"/>
        <v>0</v>
      </c>
      <c r="L676" s="47">
        <f t="shared" si="143"/>
        <v>0</v>
      </c>
      <c r="M676" s="47">
        <f t="shared" si="143"/>
        <v>467</v>
      </c>
      <c r="N676" s="47">
        <f t="shared" si="143"/>
        <v>2489589.13</v>
      </c>
      <c r="O676" s="47">
        <f t="shared" si="143"/>
        <v>0</v>
      </c>
      <c r="P676" s="47">
        <f t="shared" si="143"/>
        <v>0</v>
      </c>
      <c r="Q676" s="47">
        <f t="shared" si="143"/>
        <v>0</v>
      </c>
      <c r="R676" s="47">
        <f t="shared" si="143"/>
        <v>0</v>
      </c>
      <c r="S676" s="47">
        <f t="shared" si="143"/>
        <v>0</v>
      </c>
      <c r="T676" s="47">
        <f t="shared" si="143"/>
        <v>0</v>
      </c>
      <c r="U676" s="47">
        <f t="shared" si="143"/>
        <v>0</v>
      </c>
      <c r="V676" s="47">
        <f t="shared" si="143"/>
        <v>0</v>
      </c>
      <c r="W676" s="47">
        <f t="shared" si="143"/>
        <v>0</v>
      </c>
      <c r="X676" s="47">
        <f t="shared" si="143"/>
        <v>0</v>
      </c>
      <c r="Y676" s="47">
        <f t="shared" si="143"/>
        <v>0</v>
      </c>
      <c r="Z676" s="47">
        <f t="shared" si="143"/>
        <v>0</v>
      </c>
      <c r="AA676" s="47">
        <f t="shared" si="143"/>
        <v>0</v>
      </c>
      <c r="AB676" s="47">
        <f t="shared" si="143"/>
        <v>0</v>
      </c>
      <c r="AC676" s="47">
        <f t="shared" si="143"/>
        <v>37343.839999999997</v>
      </c>
      <c r="AD676" s="47">
        <f t="shared" si="143"/>
        <v>240000</v>
      </c>
      <c r="AE676" s="47">
        <f t="shared" si="143"/>
        <v>0</v>
      </c>
      <c r="AF676" s="121" t="s">
        <v>817</v>
      </c>
      <c r="AG676" s="121" t="s">
        <v>817</v>
      </c>
      <c r="AH676" s="122" t="s">
        <v>817</v>
      </c>
      <c r="AT676" s="30">
        <f>VLOOKUP(C676,AW:AX,2,FALSE)</f>
        <v>0</v>
      </c>
    </row>
    <row r="677" spans="1:46" ht="61.5" x14ac:dyDescent="0.85">
      <c r="A677" s="30">
        <v>1</v>
      </c>
      <c r="B677" s="108">
        <f>SUBTOTAL(103,$A$387:A677)</f>
        <v>263</v>
      </c>
      <c r="C677" s="34" t="s">
        <v>83</v>
      </c>
      <c r="D677" s="47">
        <f t="shared" ref="D677:D678" si="144">E677+F677+G677+H677+I677+J677+L677+N677+P677+R677+T677+U677+V677+W677+X677+Y677+Z677+AA677+AB677+AC677+AD677+AE677</f>
        <v>1818947.37</v>
      </c>
      <c r="E677" s="47">
        <v>0</v>
      </c>
      <c r="F677" s="47">
        <v>0</v>
      </c>
      <c r="G677" s="47">
        <v>0</v>
      </c>
      <c r="H677" s="47">
        <v>0</v>
      </c>
      <c r="I677" s="47">
        <v>0</v>
      </c>
      <c r="J677" s="47">
        <v>0</v>
      </c>
      <c r="K677" s="49">
        <v>0</v>
      </c>
      <c r="L677" s="47">
        <v>0</v>
      </c>
      <c r="M677" s="47">
        <v>307</v>
      </c>
      <c r="N677" s="47">
        <v>1673839.77</v>
      </c>
      <c r="O677" s="47">
        <v>0</v>
      </c>
      <c r="P677" s="47">
        <v>0</v>
      </c>
      <c r="Q677" s="47">
        <v>0</v>
      </c>
      <c r="R677" s="47">
        <v>0</v>
      </c>
      <c r="S677" s="47">
        <v>0</v>
      </c>
      <c r="T677" s="47">
        <v>0</v>
      </c>
      <c r="U677" s="47">
        <v>0</v>
      </c>
      <c r="V677" s="47">
        <v>0</v>
      </c>
      <c r="W677" s="47">
        <v>0</v>
      </c>
      <c r="X677" s="47">
        <v>0</v>
      </c>
      <c r="Y677" s="47">
        <v>0</v>
      </c>
      <c r="Z677" s="47">
        <v>0</v>
      </c>
      <c r="AA677" s="47">
        <v>0</v>
      </c>
      <c r="AB677" s="47">
        <v>0</v>
      </c>
      <c r="AC677" s="47">
        <v>25107.599999999999</v>
      </c>
      <c r="AD677" s="47">
        <v>120000</v>
      </c>
      <c r="AE677" s="47">
        <v>0</v>
      </c>
      <c r="AF677" s="50">
        <v>2021</v>
      </c>
      <c r="AG677" s="50">
        <v>2021</v>
      </c>
      <c r="AH677" s="51">
        <v>2021</v>
      </c>
      <c r="AT677" s="30" t="e">
        <f>VLOOKUP(C677,AW:AX,2,FALSE)</f>
        <v>#N/A</v>
      </c>
    </row>
    <row r="678" spans="1:46" ht="61.5" x14ac:dyDescent="0.85">
      <c r="A678" s="30">
        <v>1</v>
      </c>
      <c r="B678" s="108">
        <f>SUBTOTAL(103,$A$387:A678)</f>
        <v>264</v>
      </c>
      <c r="C678" s="34" t="s">
        <v>84</v>
      </c>
      <c r="D678" s="47">
        <f t="shared" si="144"/>
        <v>947985.6</v>
      </c>
      <c r="E678" s="47">
        <v>0</v>
      </c>
      <c r="F678" s="47">
        <v>0</v>
      </c>
      <c r="G678" s="47">
        <v>0</v>
      </c>
      <c r="H678" s="47">
        <v>0</v>
      </c>
      <c r="I678" s="47">
        <v>0</v>
      </c>
      <c r="J678" s="47">
        <v>0</v>
      </c>
      <c r="K678" s="49">
        <v>0</v>
      </c>
      <c r="L678" s="47">
        <v>0</v>
      </c>
      <c r="M678" s="47">
        <v>160</v>
      </c>
      <c r="N678" s="47">
        <v>815749.36</v>
      </c>
      <c r="O678" s="47">
        <v>0</v>
      </c>
      <c r="P678" s="47">
        <v>0</v>
      </c>
      <c r="Q678" s="47">
        <v>0</v>
      </c>
      <c r="R678" s="47">
        <v>0</v>
      </c>
      <c r="S678" s="47">
        <v>0</v>
      </c>
      <c r="T678" s="47">
        <v>0</v>
      </c>
      <c r="U678" s="47">
        <v>0</v>
      </c>
      <c r="V678" s="47">
        <v>0</v>
      </c>
      <c r="W678" s="47">
        <v>0</v>
      </c>
      <c r="X678" s="47">
        <v>0</v>
      </c>
      <c r="Y678" s="47">
        <v>0</v>
      </c>
      <c r="Z678" s="47">
        <v>0</v>
      </c>
      <c r="AA678" s="47">
        <v>0</v>
      </c>
      <c r="AB678" s="47">
        <v>0</v>
      </c>
      <c r="AC678" s="47">
        <v>12236.24</v>
      </c>
      <c r="AD678" s="47">
        <v>120000</v>
      </c>
      <c r="AE678" s="47">
        <v>0</v>
      </c>
      <c r="AF678" s="50">
        <v>2021</v>
      </c>
      <c r="AG678" s="50">
        <v>2021</v>
      </c>
      <c r="AH678" s="51">
        <v>2021</v>
      </c>
      <c r="AT678" s="30" t="e">
        <f>VLOOKUP(C678,AW:AX,2,FALSE)</f>
        <v>#N/A</v>
      </c>
    </row>
    <row r="679" spans="1:46" ht="61.5" x14ac:dyDescent="0.85">
      <c r="B679" s="34" t="s">
        <v>942</v>
      </c>
      <c r="C679" s="34"/>
      <c r="D679" s="47">
        <f>D680</f>
        <v>2568179.12</v>
      </c>
      <c r="E679" s="47">
        <f t="shared" ref="E679:AE679" si="145">E680</f>
        <v>0</v>
      </c>
      <c r="F679" s="47">
        <f t="shared" si="145"/>
        <v>0</v>
      </c>
      <c r="G679" s="47">
        <f t="shared" si="145"/>
        <v>0</v>
      </c>
      <c r="H679" s="47">
        <f t="shared" si="145"/>
        <v>0</v>
      </c>
      <c r="I679" s="47">
        <f t="shared" si="145"/>
        <v>0</v>
      </c>
      <c r="J679" s="47">
        <f t="shared" si="145"/>
        <v>0</v>
      </c>
      <c r="K679" s="49">
        <f t="shared" si="145"/>
        <v>0</v>
      </c>
      <c r="L679" s="47">
        <f t="shared" si="145"/>
        <v>0</v>
      </c>
      <c r="M679" s="47">
        <f t="shared" si="145"/>
        <v>399.43</v>
      </c>
      <c r="N679" s="47">
        <f t="shared" si="145"/>
        <v>2411999.13</v>
      </c>
      <c r="O679" s="47">
        <f t="shared" si="145"/>
        <v>0</v>
      </c>
      <c r="P679" s="47">
        <f t="shared" si="145"/>
        <v>0</v>
      </c>
      <c r="Q679" s="47">
        <f t="shared" si="145"/>
        <v>0</v>
      </c>
      <c r="R679" s="47">
        <f t="shared" si="145"/>
        <v>0</v>
      </c>
      <c r="S679" s="47">
        <f t="shared" si="145"/>
        <v>0</v>
      </c>
      <c r="T679" s="47">
        <f t="shared" si="145"/>
        <v>0</v>
      </c>
      <c r="U679" s="47">
        <f t="shared" si="145"/>
        <v>0</v>
      </c>
      <c r="V679" s="47">
        <f t="shared" si="145"/>
        <v>0</v>
      </c>
      <c r="W679" s="47">
        <f t="shared" si="145"/>
        <v>0</v>
      </c>
      <c r="X679" s="47">
        <f t="shared" si="145"/>
        <v>0</v>
      </c>
      <c r="Y679" s="47">
        <f t="shared" si="145"/>
        <v>0</v>
      </c>
      <c r="Z679" s="47">
        <f t="shared" si="145"/>
        <v>0</v>
      </c>
      <c r="AA679" s="47">
        <f t="shared" si="145"/>
        <v>0</v>
      </c>
      <c r="AB679" s="47">
        <f t="shared" si="145"/>
        <v>0</v>
      </c>
      <c r="AC679" s="47">
        <f t="shared" si="145"/>
        <v>36179.99</v>
      </c>
      <c r="AD679" s="47">
        <f t="shared" si="145"/>
        <v>120000</v>
      </c>
      <c r="AE679" s="47">
        <f t="shared" si="145"/>
        <v>0</v>
      </c>
      <c r="AF679" s="121" t="s">
        <v>817</v>
      </c>
      <c r="AG679" s="121" t="s">
        <v>817</v>
      </c>
      <c r="AH679" s="122" t="s">
        <v>817</v>
      </c>
      <c r="AT679" s="30">
        <f>VLOOKUP(C679,AW:AX,2,FALSE)</f>
        <v>0</v>
      </c>
    </row>
    <row r="680" spans="1:46" ht="61.5" x14ac:dyDescent="0.85">
      <c r="A680" s="30">
        <v>1</v>
      </c>
      <c r="B680" s="108">
        <f>SUBTOTAL(103,$A$387:A680)</f>
        <v>265</v>
      </c>
      <c r="C680" s="34" t="s">
        <v>85</v>
      </c>
      <c r="D680" s="47">
        <f>E680+F680+G680+H680+I680+J680+L680+N680+P680+R680+T680+U680+V680+W680+X680+Y680+Z680+AA680+AB680+AC680+AD680+AE680</f>
        <v>2568179.12</v>
      </c>
      <c r="E680" s="47">
        <v>0</v>
      </c>
      <c r="F680" s="47">
        <v>0</v>
      </c>
      <c r="G680" s="47">
        <v>0</v>
      </c>
      <c r="H680" s="47">
        <v>0</v>
      </c>
      <c r="I680" s="47">
        <v>0</v>
      </c>
      <c r="J680" s="47">
        <v>0</v>
      </c>
      <c r="K680" s="49">
        <v>0</v>
      </c>
      <c r="L680" s="47">
        <v>0</v>
      </c>
      <c r="M680" s="47">
        <v>399.43</v>
      </c>
      <c r="N680" s="47">
        <v>2411999.13</v>
      </c>
      <c r="O680" s="47">
        <v>0</v>
      </c>
      <c r="P680" s="47">
        <v>0</v>
      </c>
      <c r="Q680" s="47">
        <v>0</v>
      </c>
      <c r="R680" s="47">
        <v>0</v>
      </c>
      <c r="S680" s="47">
        <v>0</v>
      </c>
      <c r="T680" s="47">
        <v>0</v>
      </c>
      <c r="U680" s="47">
        <v>0</v>
      </c>
      <c r="V680" s="47">
        <v>0</v>
      </c>
      <c r="W680" s="47">
        <v>0</v>
      </c>
      <c r="X680" s="47">
        <v>0</v>
      </c>
      <c r="Y680" s="47">
        <v>0</v>
      </c>
      <c r="Z680" s="47">
        <v>0</v>
      </c>
      <c r="AA680" s="47">
        <v>0</v>
      </c>
      <c r="AB680" s="47">
        <v>0</v>
      </c>
      <c r="AC680" s="47">
        <v>36179.99</v>
      </c>
      <c r="AD680" s="47">
        <v>120000</v>
      </c>
      <c r="AE680" s="47">
        <v>0</v>
      </c>
      <c r="AF680" s="50">
        <v>2021</v>
      </c>
      <c r="AG680" s="50">
        <v>2021</v>
      </c>
      <c r="AH680" s="51">
        <v>2021</v>
      </c>
      <c r="AT680" s="30" t="e">
        <f>VLOOKUP(C680,AW:AX,2,FALSE)</f>
        <v>#N/A</v>
      </c>
    </row>
    <row r="681" spans="1:46" ht="61.5" x14ac:dyDescent="0.85">
      <c r="B681" s="34" t="s">
        <v>908</v>
      </c>
      <c r="C681" s="128"/>
      <c r="D681" s="47">
        <f>D682</f>
        <v>2981647.8</v>
      </c>
      <c r="E681" s="47">
        <f t="shared" ref="E681:AE681" si="146">E682</f>
        <v>0</v>
      </c>
      <c r="F681" s="47">
        <f t="shared" si="146"/>
        <v>0</v>
      </c>
      <c r="G681" s="47">
        <f t="shared" si="146"/>
        <v>0</v>
      </c>
      <c r="H681" s="47">
        <f t="shared" si="146"/>
        <v>0</v>
      </c>
      <c r="I681" s="47">
        <f t="shared" si="146"/>
        <v>0</v>
      </c>
      <c r="J681" s="47">
        <f t="shared" si="146"/>
        <v>0</v>
      </c>
      <c r="K681" s="49">
        <f t="shared" si="146"/>
        <v>0</v>
      </c>
      <c r="L681" s="47">
        <f t="shared" si="146"/>
        <v>0</v>
      </c>
      <c r="M681" s="47">
        <f t="shared" si="146"/>
        <v>571</v>
      </c>
      <c r="N681" s="47">
        <f t="shared" si="146"/>
        <v>2789800.79</v>
      </c>
      <c r="O681" s="47">
        <f t="shared" si="146"/>
        <v>0</v>
      </c>
      <c r="P681" s="47">
        <f t="shared" si="146"/>
        <v>0</v>
      </c>
      <c r="Q681" s="47">
        <f t="shared" si="146"/>
        <v>0</v>
      </c>
      <c r="R681" s="47">
        <f t="shared" si="146"/>
        <v>0</v>
      </c>
      <c r="S681" s="47">
        <f t="shared" si="146"/>
        <v>0</v>
      </c>
      <c r="T681" s="47">
        <f t="shared" si="146"/>
        <v>0</v>
      </c>
      <c r="U681" s="47">
        <f t="shared" si="146"/>
        <v>0</v>
      </c>
      <c r="V681" s="47">
        <f t="shared" si="146"/>
        <v>0</v>
      </c>
      <c r="W681" s="47">
        <f t="shared" si="146"/>
        <v>0</v>
      </c>
      <c r="X681" s="47">
        <f t="shared" si="146"/>
        <v>0</v>
      </c>
      <c r="Y681" s="47">
        <f t="shared" si="146"/>
        <v>0</v>
      </c>
      <c r="Z681" s="47">
        <f t="shared" si="146"/>
        <v>0</v>
      </c>
      <c r="AA681" s="47">
        <f t="shared" si="146"/>
        <v>0</v>
      </c>
      <c r="AB681" s="47">
        <f t="shared" si="146"/>
        <v>0</v>
      </c>
      <c r="AC681" s="47">
        <f t="shared" si="146"/>
        <v>41847.01</v>
      </c>
      <c r="AD681" s="47">
        <f t="shared" si="146"/>
        <v>150000</v>
      </c>
      <c r="AE681" s="47">
        <f t="shared" si="146"/>
        <v>0</v>
      </c>
      <c r="AF681" s="121" t="s">
        <v>817</v>
      </c>
      <c r="AG681" s="121" t="s">
        <v>817</v>
      </c>
      <c r="AH681" s="122" t="s">
        <v>817</v>
      </c>
      <c r="AT681" s="30">
        <f>VLOOKUP(C681,AW:AX,2,FALSE)</f>
        <v>0</v>
      </c>
    </row>
    <row r="682" spans="1:46" ht="61.5" x14ac:dyDescent="0.85">
      <c r="A682" s="30">
        <v>1</v>
      </c>
      <c r="B682" s="108">
        <f>SUBTOTAL(103,$A$387:A682)</f>
        <v>266</v>
      </c>
      <c r="C682" s="34" t="s">
        <v>108</v>
      </c>
      <c r="D682" s="47">
        <f>E682+F682+G682+H682+I682+J682+L682+N682+P682+R682+T682+U682+V682+W682+X682+Y682+Z682+AA682+AB682+AC682+AD682+AE682</f>
        <v>2981647.8</v>
      </c>
      <c r="E682" s="47">
        <v>0</v>
      </c>
      <c r="F682" s="47">
        <v>0</v>
      </c>
      <c r="G682" s="47">
        <v>0</v>
      </c>
      <c r="H682" s="47">
        <v>0</v>
      </c>
      <c r="I682" s="47">
        <v>0</v>
      </c>
      <c r="J682" s="47">
        <v>0</v>
      </c>
      <c r="K682" s="49">
        <v>0</v>
      </c>
      <c r="L682" s="47">
        <v>0</v>
      </c>
      <c r="M682" s="47">
        <v>571</v>
      </c>
      <c r="N682" s="47">
        <v>2789800.79</v>
      </c>
      <c r="O682" s="47">
        <v>0</v>
      </c>
      <c r="P682" s="47">
        <v>0</v>
      </c>
      <c r="Q682" s="47">
        <v>0</v>
      </c>
      <c r="R682" s="47">
        <v>0</v>
      </c>
      <c r="S682" s="47">
        <v>0</v>
      </c>
      <c r="T682" s="47">
        <v>0</v>
      </c>
      <c r="U682" s="47">
        <v>0</v>
      </c>
      <c r="V682" s="47">
        <v>0</v>
      </c>
      <c r="W682" s="47">
        <v>0</v>
      </c>
      <c r="X682" s="47">
        <v>0</v>
      </c>
      <c r="Y682" s="47">
        <v>0</v>
      </c>
      <c r="Z682" s="47">
        <v>0</v>
      </c>
      <c r="AA682" s="47">
        <v>0</v>
      </c>
      <c r="AB682" s="47">
        <v>0</v>
      </c>
      <c r="AC682" s="47">
        <v>41847.01</v>
      </c>
      <c r="AD682" s="47">
        <v>150000</v>
      </c>
      <c r="AE682" s="47">
        <v>0</v>
      </c>
      <c r="AF682" s="50">
        <v>2021</v>
      </c>
      <c r="AG682" s="50">
        <v>2021</v>
      </c>
      <c r="AH682" s="51">
        <v>2021</v>
      </c>
      <c r="AT682" s="30" t="e">
        <f>VLOOKUP(C682,AW:AX,2,FALSE)</f>
        <v>#N/A</v>
      </c>
    </row>
    <row r="683" spans="1:46" ht="61.5" x14ac:dyDescent="0.85">
      <c r="B683" s="34" t="s">
        <v>943</v>
      </c>
      <c r="C683" s="34"/>
      <c r="D683" s="47">
        <f>D684</f>
        <v>4290230.8800000008</v>
      </c>
      <c r="E683" s="47">
        <f t="shared" ref="E683:AE683" si="147">E684</f>
        <v>0</v>
      </c>
      <c r="F683" s="47">
        <f t="shared" si="147"/>
        <v>0</v>
      </c>
      <c r="G683" s="47">
        <f t="shared" si="147"/>
        <v>0</v>
      </c>
      <c r="H683" s="47">
        <f t="shared" si="147"/>
        <v>0</v>
      </c>
      <c r="I683" s="47">
        <f t="shared" si="147"/>
        <v>0</v>
      </c>
      <c r="J683" s="47">
        <f t="shared" si="147"/>
        <v>0</v>
      </c>
      <c r="K683" s="49">
        <f t="shared" si="147"/>
        <v>0</v>
      </c>
      <c r="L683" s="47">
        <f t="shared" si="147"/>
        <v>0</v>
      </c>
      <c r="M683" s="47">
        <f t="shared" si="147"/>
        <v>821.6</v>
      </c>
      <c r="N683" s="47">
        <f t="shared" si="147"/>
        <v>4079045.2</v>
      </c>
      <c r="O683" s="47">
        <f t="shared" si="147"/>
        <v>0</v>
      </c>
      <c r="P683" s="47">
        <f t="shared" si="147"/>
        <v>0</v>
      </c>
      <c r="Q683" s="47">
        <f t="shared" si="147"/>
        <v>0</v>
      </c>
      <c r="R683" s="47">
        <f t="shared" si="147"/>
        <v>0</v>
      </c>
      <c r="S683" s="47">
        <f t="shared" si="147"/>
        <v>0</v>
      </c>
      <c r="T683" s="47">
        <f t="shared" si="147"/>
        <v>0</v>
      </c>
      <c r="U683" s="47">
        <f t="shared" si="147"/>
        <v>0</v>
      </c>
      <c r="V683" s="47">
        <f t="shared" si="147"/>
        <v>0</v>
      </c>
      <c r="W683" s="47">
        <f t="shared" si="147"/>
        <v>0</v>
      </c>
      <c r="X683" s="47">
        <f t="shared" si="147"/>
        <v>0</v>
      </c>
      <c r="Y683" s="47">
        <f t="shared" si="147"/>
        <v>0</v>
      </c>
      <c r="Z683" s="47">
        <f t="shared" si="147"/>
        <v>0</v>
      </c>
      <c r="AA683" s="47">
        <f t="shared" si="147"/>
        <v>0</v>
      </c>
      <c r="AB683" s="47">
        <f t="shared" si="147"/>
        <v>0</v>
      </c>
      <c r="AC683" s="47">
        <f t="shared" si="147"/>
        <v>61185.68</v>
      </c>
      <c r="AD683" s="47">
        <f t="shared" si="147"/>
        <v>150000</v>
      </c>
      <c r="AE683" s="47">
        <f t="shared" si="147"/>
        <v>0</v>
      </c>
      <c r="AF683" s="121" t="s">
        <v>817</v>
      </c>
      <c r="AG683" s="121" t="s">
        <v>817</v>
      </c>
      <c r="AH683" s="122" t="s">
        <v>817</v>
      </c>
      <c r="AT683" s="30">
        <f>VLOOKUP(C683,AW:AX,2,FALSE)</f>
        <v>0</v>
      </c>
    </row>
    <row r="684" spans="1:46" ht="61.5" x14ac:dyDescent="0.85">
      <c r="A684" s="30">
        <v>1</v>
      </c>
      <c r="B684" s="108">
        <f>SUBTOTAL(103,$A$387:A684)</f>
        <v>267</v>
      </c>
      <c r="C684" s="34" t="s">
        <v>114</v>
      </c>
      <c r="D684" s="47">
        <f>E684+F684+G684+H684+I684+J684+L684+N684+P684+R684+T684+U684+V684+W684+X684+Y684+Z684+AA684+AB684+AC684+AD684+AE684</f>
        <v>4290230.8800000008</v>
      </c>
      <c r="E684" s="47">
        <v>0</v>
      </c>
      <c r="F684" s="47">
        <v>0</v>
      </c>
      <c r="G684" s="47">
        <v>0</v>
      </c>
      <c r="H684" s="47">
        <v>0</v>
      </c>
      <c r="I684" s="47">
        <v>0</v>
      </c>
      <c r="J684" s="47">
        <v>0</v>
      </c>
      <c r="K684" s="49">
        <v>0</v>
      </c>
      <c r="L684" s="47">
        <v>0</v>
      </c>
      <c r="M684" s="47">
        <v>821.6</v>
      </c>
      <c r="N684" s="47">
        <v>4079045.2</v>
      </c>
      <c r="O684" s="47">
        <v>0</v>
      </c>
      <c r="P684" s="47">
        <v>0</v>
      </c>
      <c r="Q684" s="47">
        <v>0</v>
      </c>
      <c r="R684" s="47">
        <v>0</v>
      </c>
      <c r="S684" s="47">
        <v>0</v>
      </c>
      <c r="T684" s="47">
        <v>0</v>
      </c>
      <c r="U684" s="47">
        <v>0</v>
      </c>
      <c r="V684" s="47">
        <v>0</v>
      </c>
      <c r="W684" s="47">
        <v>0</v>
      </c>
      <c r="X684" s="47">
        <v>0</v>
      </c>
      <c r="Y684" s="47">
        <v>0</v>
      </c>
      <c r="Z684" s="47">
        <v>0</v>
      </c>
      <c r="AA684" s="47">
        <v>0</v>
      </c>
      <c r="AB684" s="47">
        <v>0</v>
      </c>
      <c r="AC684" s="47">
        <v>61185.68</v>
      </c>
      <c r="AD684" s="47">
        <v>150000</v>
      </c>
      <c r="AE684" s="47">
        <v>0</v>
      </c>
      <c r="AF684" s="50">
        <v>2021</v>
      </c>
      <c r="AG684" s="50">
        <v>2021</v>
      </c>
      <c r="AH684" s="51">
        <v>2021</v>
      </c>
      <c r="AT684" s="30" t="e">
        <f>VLOOKUP(C684,AW:AX,2,FALSE)</f>
        <v>#N/A</v>
      </c>
    </row>
    <row r="685" spans="1:46" ht="61.5" x14ac:dyDescent="0.85">
      <c r="B685" s="34" t="s">
        <v>944</v>
      </c>
      <c r="C685" s="34"/>
      <c r="D685" s="47">
        <f>D686</f>
        <v>2903320.8000000003</v>
      </c>
      <c r="E685" s="47">
        <f t="shared" ref="E685:AE685" si="148">E686</f>
        <v>0</v>
      </c>
      <c r="F685" s="47">
        <f t="shared" si="148"/>
        <v>0</v>
      </c>
      <c r="G685" s="47">
        <f t="shared" si="148"/>
        <v>0</v>
      </c>
      <c r="H685" s="47">
        <f t="shared" si="148"/>
        <v>0</v>
      </c>
      <c r="I685" s="47">
        <f t="shared" si="148"/>
        <v>0</v>
      </c>
      <c r="J685" s="47">
        <f t="shared" si="148"/>
        <v>0</v>
      </c>
      <c r="K685" s="49">
        <f t="shared" si="148"/>
        <v>0</v>
      </c>
      <c r="L685" s="47">
        <f t="shared" si="148"/>
        <v>0</v>
      </c>
      <c r="M685" s="47">
        <f t="shared" si="148"/>
        <v>556</v>
      </c>
      <c r="N685" s="47">
        <f t="shared" si="148"/>
        <v>2712631.33</v>
      </c>
      <c r="O685" s="47">
        <f t="shared" si="148"/>
        <v>0</v>
      </c>
      <c r="P685" s="47">
        <f t="shared" si="148"/>
        <v>0</v>
      </c>
      <c r="Q685" s="47">
        <f t="shared" si="148"/>
        <v>0</v>
      </c>
      <c r="R685" s="47">
        <f t="shared" si="148"/>
        <v>0</v>
      </c>
      <c r="S685" s="47">
        <f t="shared" si="148"/>
        <v>0</v>
      </c>
      <c r="T685" s="47">
        <f t="shared" si="148"/>
        <v>0</v>
      </c>
      <c r="U685" s="47">
        <f t="shared" si="148"/>
        <v>0</v>
      </c>
      <c r="V685" s="47">
        <f t="shared" si="148"/>
        <v>0</v>
      </c>
      <c r="W685" s="47">
        <f t="shared" si="148"/>
        <v>0</v>
      </c>
      <c r="X685" s="47">
        <f t="shared" si="148"/>
        <v>0</v>
      </c>
      <c r="Y685" s="47">
        <f t="shared" si="148"/>
        <v>0</v>
      </c>
      <c r="Z685" s="47">
        <f t="shared" si="148"/>
        <v>0</v>
      </c>
      <c r="AA685" s="47">
        <f t="shared" si="148"/>
        <v>0</v>
      </c>
      <c r="AB685" s="47">
        <f t="shared" si="148"/>
        <v>0</v>
      </c>
      <c r="AC685" s="47">
        <f t="shared" si="148"/>
        <v>40689.47</v>
      </c>
      <c r="AD685" s="47">
        <f t="shared" si="148"/>
        <v>150000</v>
      </c>
      <c r="AE685" s="47">
        <f t="shared" si="148"/>
        <v>0</v>
      </c>
      <c r="AF685" s="121" t="s">
        <v>817</v>
      </c>
      <c r="AG685" s="121" t="s">
        <v>817</v>
      </c>
      <c r="AH685" s="122" t="s">
        <v>817</v>
      </c>
      <c r="AT685" s="30">
        <f>VLOOKUP(C685,AW:AX,2,FALSE)</f>
        <v>0</v>
      </c>
    </row>
    <row r="686" spans="1:46" ht="61.5" x14ac:dyDescent="0.85">
      <c r="A686" s="30">
        <v>1</v>
      </c>
      <c r="B686" s="108">
        <f>SUBTOTAL(103,$A$387:A686)</f>
        <v>268</v>
      </c>
      <c r="C686" s="34" t="s">
        <v>113</v>
      </c>
      <c r="D686" s="47">
        <f>E686+F686+G686+H686+I686+J686+L686+N686+P686+R686+T686+U686+V686+W686+X686+Y686+Z686+AA686+AB686+AC686+AD686+AE686</f>
        <v>2903320.8000000003</v>
      </c>
      <c r="E686" s="47">
        <v>0</v>
      </c>
      <c r="F686" s="47">
        <v>0</v>
      </c>
      <c r="G686" s="47">
        <v>0</v>
      </c>
      <c r="H686" s="47">
        <v>0</v>
      </c>
      <c r="I686" s="47">
        <v>0</v>
      </c>
      <c r="J686" s="47">
        <v>0</v>
      </c>
      <c r="K686" s="49">
        <v>0</v>
      </c>
      <c r="L686" s="47">
        <v>0</v>
      </c>
      <c r="M686" s="47">
        <v>556</v>
      </c>
      <c r="N686" s="47">
        <v>2712631.33</v>
      </c>
      <c r="O686" s="47">
        <v>0</v>
      </c>
      <c r="P686" s="47">
        <v>0</v>
      </c>
      <c r="Q686" s="47">
        <v>0</v>
      </c>
      <c r="R686" s="47">
        <v>0</v>
      </c>
      <c r="S686" s="47">
        <v>0</v>
      </c>
      <c r="T686" s="47">
        <v>0</v>
      </c>
      <c r="U686" s="47">
        <v>0</v>
      </c>
      <c r="V686" s="47">
        <v>0</v>
      </c>
      <c r="W686" s="47">
        <v>0</v>
      </c>
      <c r="X686" s="47">
        <v>0</v>
      </c>
      <c r="Y686" s="47">
        <v>0</v>
      </c>
      <c r="Z686" s="47">
        <v>0</v>
      </c>
      <c r="AA686" s="47">
        <v>0</v>
      </c>
      <c r="AB686" s="47">
        <v>0</v>
      </c>
      <c r="AC686" s="47">
        <v>40689.47</v>
      </c>
      <c r="AD686" s="47">
        <v>150000</v>
      </c>
      <c r="AE686" s="47">
        <v>0</v>
      </c>
      <c r="AF686" s="50">
        <v>2021</v>
      </c>
      <c r="AG686" s="50">
        <v>2021</v>
      </c>
      <c r="AH686" s="51">
        <v>2021</v>
      </c>
      <c r="AT686" s="30" t="e">
        <f>VLOOKUP(C686,AW:AX,2,FALSE)</f>
        <v>#N/A</v>
      </c>
    </row>
    <row r="687" spans="1:46" ht="61.5" x14ac:dyDescent="0.85">
      <c r="B687" s="34" t="s">
        <v>909</v>
      </c>
      <c r="C687" s="128"/>
      <c r="D687" s="47">
        <f>D688</f>
        <v>3826397.3000000003</v>
      </c>
      <c r="E687" s="47">
        <f t="shared" ref="E687:AE687" si="149">E688</f>
        <v>0</v>
      </c>
      <c r="F687" s="47">
        <f t="shared" si="149"/>
        <v>0</v>
      </c>
      <c r="G687" s="47">
        <f t="shared" si="149"/>
        <v>0</v>
      </c>
      <c r="H687" s="47">
        <f t="shared" si="149"/>
        <v>0</v>
      </c>
      <c r="I687" s="47">
        <f t="shared" si="149"/>
        <v>0</v>
      </c>
      <c r="J687" s="47">
        <f t="shared" si="149"/>
        <v>0</v>
      </c>
      <c r="K687" s="49">
        <f t="shared" si="149"/>
        <v>0</v>
      </c>
      <c r="L687" s="47">
        <f t="shared" si="149"/>
        <v>0</v>
      </c>
      <c r="M687" s="47">
        <f t="shared" si="149"/>
        <v>794.3</v>
      </c>
      <c r="N687" s="47">
        <f t="shared" si="149"/>
        <v>3622066.31</v>
      </c>
      <c r="O687" s="47">
        <f t="shared" si="149"/>
        <v>0</v>
      </c>
      <c r="P687" s="47">
        <f t="shared" si="149"/>
        <v>0</v>
      </c>
      <c r="Q687" s="47">
        <f t="shared" si="149"/>
        <v>0</v>
      </c>
      <c r="R687" s="47">
        <f t="shared" si="149"/>
        <v>0</v>
      </c>
      <c r="S687" s="47">
        <f t="shared" si="149"/>
        <v>0</v>
      </c>
      <c r="T687" s="47">
        <f t="shared" si="149"/>
        <v>0</v>
      </c>
      <c r="U687" s="47">
        <f t="shared" si="149"/>
        <v>0</v>
      </c>
      <c r="V687" s="47">
        <f t="shared" si="149"/>
        <v>0</v>
      </c>
      <c r="W687" s="47">
        <f t="shared" si="149"/>
        <v>0</v>
      </c>
      <c r="X687" s="47">
        <f t="shared" si="149"/>
        <v>0</v>
      </c>
      <c r="Y687" s="47">
        <f t="shared" si="149"/>
        <v>0</v>
      </c>
      <c r="Z687" s="47">
        <f t="shared" si="149"/>
        <v>0</v>
      </c>
      <c r="AA687" s="47">
        <f t="shared" si="149"/>
        <v>0</v>
      </c>
      <c r="AB687" s="47">
        <f t="shared" si="149"/>
        <v>0</v>
      </c>
      <c r="AC687" s="47">
        <f t="shared" si="149"/>
        <v>54330.99</v>
      </c>
      <c r="AD687" s="47">
        <f t="shared" si="149"/>
        <v>150000</v>
      </c>
      <c r="AE687" s="47">
        <f t="shared" si="149"/>
        <v>0</v>
      </c>
      <c r="AF687" s="121" t="s">
        <v>817</v>
      </c>
      <c r="AG687" s="121" t="s">
        <v>817</v>
      </c>
      <c r="AH687" s="122" t="s">
        <v>817</v>
      </c>
      <c r="AT687" s="30">
        <f>VLOOKUP(C687,AW:AX,2,FALSE)</f>
        <v>0</v>
      </c>
    </row>
    <row r="688" spans="1:46" ht="61.5" x14ac:dyDescent="0.85">
      <c r="A688" s="30">
        <v>1</v>
      </c>
      <c r="B688" s="108">
        <f>SUBTOTAL(103,$A$387:A688)</f>
        <v>269</v>
      </c>
      <c r="C688" s="34" t="s">
        <v>58</v>
      </c>
      <c r="D688" s="47">
        <f>E688+F688+G688+H688+I688+J688+L688+N688+P688+R688+T688+U688+V688+W688+X688+Y688+Z688+AA688+AB688+AC688+AD688+AE688</f>
        <v>3826397.3000000003</v>
      </c>
      <c r="E688" s="47">
        <v>0</v>
      </c>
      <c r="F688" s="47">
        <v>0</v>
      </c>
      <c r="G688" s="47">
        <v>0</v>
      </c>
      <c r="H688" s="47">
        <v>0</v>
      </c>
      <c r="I688" s="47">
        <v>0</v>
      </c>
      <c r="J688" s="47">
        <v>0</v>
      </c>
      <c r="K688" s="49">
        <v>0</v>
      </c>
      <c r="L688" s="47">
        <v>0</v>
      </c>
      <c r="M688" s="47">
        <v>794.3</v>
      </c>
      <c r="N688" s="47">
        <v>3622066.31</v>
      </c>
      <c r="O688" s="47">
        <v>0</v>
      </c>
      <c r="P688" s="47">
        <v>0</v>
      </c>
      <c r="Q688" s="47">
        <v>0</v>
      </c>
      <c r="R688" s="47">
        <v>0</v>
      </c>
      <c r="S688" s="47">
        <v>0</v>
      </c>
      <c r="T688" s="47">
        <v>0</v>
      </c>
      <c r="U688" s="47">
        <v>0</v>
      </c>
      <c r="V688" s="47">
        <v>0</v>
      </c>
      <c r="W688" s="47">
        <v>0</v>
      </c>
      <c r="X688" s="47">
        <v>0</v>
      </c>
      <c r="Y688" s="47">
        <v>0</v>
      </c>
      <c r="Z688" s="47">
        <v>0</v>
      </c>
      <c r="AA688" s="47">
        <v>0</v>
      </c>
      <c r="AB688" s="47">
        <v>0</v>
      </c>
      <c r="AC688" s="47">
        <v>54330.99</v>
      </c>
      <c r="AD688" s="47">
        <v>150000</v>
      </c>
      <c r="AE688" s="47">
        <v>0</v>
      </c>
      <c r="AF688" s="50">
        <v>2021</v>
      </c>
      <c r="AG688" s="50">
        <v>2021</v>
      </c>
      <c r="AH688" s="51">
        <v>2021</v>
      </c>
      <c r="AT688" s="30" t="e">
        <f>VLOOKUP(C688,AW:AX,2,FALSE)</f>
        <v>#N/A</v>
      </c>
    </row>
    <row r="689" spans="1:46" ht="61.5" x14ac:dyDescent="0.85">
      <c r="B689" s="34" t="s">
        <v>910</v>
      </c>
      <c r="C689" s="34"/>
      <c r="D689" s="47">
        <f>D690</f>
        <v>5858309.4800000004</v>
      </c>
      <c r="E689" s="47">
        <f t="shared" ref="E689:AE689" si="150">E690</f>
        <v>0</v>
      </c>
      <c r="F689" s="47">
        <f t="shared" si="150"/>
        <v>0</v>
      </c>
      <c r="G689" s="47">
        <f t="shared" si="150"/>
        <v>0</v>
      </c>
      <c r="H689" s="47">
        <f t="shared" si="150"/>
        <v>0</v>
      </c>
      <c r="I689" s="47">
        <f t="shared" si="150"/>
        <v>0</v>
      </c>
      <c r="J689" s="47">
        <f t="shared" si="150"/>
        <v>0</v>
      </c>
      <c r="K689" s="49">
        <f t="shared" si="150"/>
        <v>0</v>
      </c>
      <c r="L689" s="47">
        <f t="shared" si="150"/>
        <v>0</v>
      </c>
      <c r="M689" s="47">
        <f t="shared" si="150"/>
        <v>1576</v>
      </c>
      <c r="N689" s="47">
        <f t="shared" si="150"/>
        <v>5594393.5800000001</v>
      </c>
      <c r="O689" s="47">
        <f t="shared" si="150"/>
        <v>0</v>
      </c>
      <c r="P689" s="47">
        <f t="shared" si="150"/>
        <v>0</v>
      </c>
      <c r="Q689" s="47">
        <f t="shared" si="150"/>
        <v>0</v>
      </c>
      <c r="R689" s="47">
        <f t="shared" si="150"/>
        <v>0</v>
      </c>
      <c r="S689" s="47">
        <f t="shared" si="150"/>
        <v>0</v>
      </c>
      <c r="T689" s="47">
        <f t="shared" si="150"/>
        <v>0</v>
      </c>
      <c r="U689" s="47">
        <f t="shared" si="150"/>
        <v>0</v>
      </c>
      <c r="V689" s="47">
        <f t="shared" si="150"/>
        <v>0</v>
      </c>
      <c r="W689" s="47">
        <f t="shared" si="150"/>
        <v>0</v>
      </c>
      <c r="X689" s="47">
        <f t="shared" si="150"/>
        <v>0</v>
      </c>
      <c r="Y689" s="47">
        <f t="shared" si="150"/>
        <v>0</v>
      </c>
      <c r="Z689" s="47">
        <f t="shared" si="150"/>
        <v>0</v>
      </c>
      <c r="AA689" s="47">
        <f t="shared" si="150"/>
        <v>0</v>
      </c>
      <c r="AB689" s="47">
        <f t="shared" si="150"/>
        <v>0</v>
      </c>
      <c r="AC689" s="47">
        <f t="shared" si="150"/>
        <v>83915.9</v>
      </c>
      <c r="AD689" s="47">
        <f t="shared" si="150"/>
        <v>180000</v>
      </c>
      <c r="AE689" s="47">
        <f t="shared" si="150"/>
        <v>0</v>
      </c>
      <c r="AF689" s="121" t="s">
        <v>817</v>
      </c>
      <c r="AG689" s="121" t="s">
        <v>817</v>
      </c>
      <c r="AH689" s="122" t="s">
        <v>817</v>
      </c>
      <c r="AT689" s="30">
        <f>VLOOKUP(C689,AW:AX,2,FALSE)</f>
        <v>0</v>
      </c>
    </row>
    <row r="690" spans="1:46" ht="61.5" x14ac:dyDescent="0.85">
      <c r="A690" s="30">
        <v>1</v>
      </c>
      <c r="B690" s="108">
        <f>SUBTOTAL(103,$A$387:A690)</f>
        <v>270</v>
      </c>
      <c r="C690" s="34" t="s">
        <v>41</v>
      </c>
      <c r="D690" s="47">
        <f>E690+F690+G690+H690+I690+J690+L690+N690+P690+R690+T690+U690+V690+W690+X690+Y690+Z690+AA690+AB690+AC690+AD690+AE690</f>
        <v>5858309.4800000004</v>
      </c>
      <c r="E690" s="47">
        <v>0</v>
      </c>
      <c r="F690" s="47">
        <v>0</v>
      </c>
      <c r="G690" s="47">
        <v>0</v>
      </c>
      <c r="H690" s="47">
        <v>0</v>
      </c>
      <c r="I690" s="47">
        <v>0</v>
      </c>
      <c r="J690" s="47">
        <v>0</v>
      </c>
      <c r="K690" s="49">
        <v>0</v>
      </c>
      <c r="L690" s="47">
        <v>0</v>
      </c>
      <c r="M690" s="47">
        <v>1576</v>
      </c>
      <c r="N690" s="47">
        <v>5594393.5800000001</v>
      </c>
      <c r="O690" s="47">
        <v>0</v>
      </c>
      <c r="P690" s="47">
        <v>0</v>
      </c>
      <c r="Q690" s="47">
        <v>0</v>
      </c>
      <c r="R690" s="47">
        <v>0</v>
      </c>
      <c r="S690" s="47">
        <v>0</v>
      </c>
      <c r="T690" s="47">
        <v>0</v>
      </c>
      <c r="U690" s="47">
        <v>0</v>
      </c>
      <c r="V690" s="47">
        <v>0</v>
      </c>
      <c r="W690" s="47">
        <v>0</v>
      </c>
      <c r="X690" s="47">
        <v>0</v>
      </c>
      <c r="Y690" s="47">
        <v>0</v>
      </c>
      <c r="Z690" s="47">
        <v>0</v>
      </c>
      <c r="AA690" s="47">
        <v>0</v>
      </c>
      <c r="AB690" s="47">
        <v>0</v>
      </c>
      <c r="AC690" s="47">
        <v>83915.9</v>
      </c>
      <c r="AD690" s="47">
        <v>180000</v>
      </c>
      <c r="AE690" s="47">
        <v>0</v>
      </c>
      <c r="AF690" s="50">
        <v>2021</v>
      </c>
      <c r="AG690" s="50">
        <v>2021</v>
      </c>
      <c r="AH690" s="51">
        <v>2021</v>
      </c>
      <c r="AT690" s="30" t="e">
        <f>VLOOKUP(C690,AW:AX,2,FALSE)</f>
        <v>#N/A</v>
      </c>
    </row>
    <row r="691" spans="1:46" ht="61.5" x14ac:dyDescent="0.85">
      <c r="B691" s="34" t="s">
        <v>945</v>
      </c>
      <c r="C691" s="34"/>
      <c r="D691" s="47">
        <f>D692</f>
        <v>3274450.4</v>
      </c>
      <c r="E691" s="47">
        <f t="shared" ref="E691:AE691" si="151">E692</f>
        <v>0</v>
      </c>
      <c r="F691" s="47">
        <f t="shared" si="151"/>
        <v>0</v>
      </c>
      <c r="G691" s="47">
        <f t="shared" si="151"/>
        <v>0</v>
      </c>
      <c r="H691" s="47">
        <f t="shared" si="151"/>
        <v>0</v>
      </c>
      <c r="I691" s="47">
        <f t="shared" si="151"/>
        <v>0</v>
      </c>
      <c r="J691" s="47">
        <f t="shared" si="151"/>
        <v>0</v>
      </c>
      <c r="K691" s="49">
        <f t="shared" si="151"/>
        <v>0</v>
      </c>
      <c r="L691" s="47">
        <f t="shared" si="151"/>
        <v>0</v>
      </c>
      <c r="M691" s="47">
        <f t="shared" si="151"/>
        <v>609.79999999999995</v>
      </c>
      <c r="N691" s="47">
        <f t="shared" si="151"/>
        <v>3078276.26</v>
      </c>
      <c r="O691" s="47">
        <f t="shared" si="151"/>
        <v>0</v>
      </c>
      <c r="P691" s="47">
        <f t="shared" si="151"/>
        <v>0</v>
      </c>
      <c r="Q691" s="47">
        <f t="shared" si="151"/>
        <v>0</v>
      </c>
      <c r="R691" s="47">
        <f t="shared" si="151"/>
        <v>0</v>
      </c>
      <c r="S691" s="47">
        <f t="shared" si="151"/>
        <v>0</v>
      </c>
      <c r="T691" s="47">
        <f t="shared" si="151"/>
        <v>0</v>
      </c>
      <c r="U691" s="47">
        <f t="shared" si="151"/>
        <v>0</v>
      </c>
      <c r="V691" s="47">
        <f t="shared" si="151"/>
        <v>0</v>
      </c>
      <c r="W691" s="47">
        <f t="shared" si="151"/>
        <v>0</v>
      </c>
      <c r="X691" s="47">
        <f t="shared" si="151"/>
        <v>0</v>
      </c>
      <c r="Y691" s="47">
        <f t="shared" si="151"/>
        <v>0</v>
      </c>
      <c r="Z691" s="47">
        <f t="shared" si="151"/>
        <v>0</v>
      </c>
      <c r="AA691" s="47">
        <f t="shared" si="151"/>
        <v>0</v>
      </c>
      <c r="AB691" s="47">
        <f t="shared" si="151"/>
        <v>0</v>
      </c>
      <c r="AC691" s="47">
        <f t="shared" si="151"/>
        <v>46174.14</v>
      </c>
      <c r="AD691" s="47">
        <f t="shared" si="151"/>
        <v>150000</v>
      </c>
      <c r="AE691" s="47">
        <f t="shared" si="151"/>
        <v>0</v>
      </c>
      <c r="AF691" s="121" t="s">
        <v>817</v>
      </c>
      <c r="AG691" s="121" t="s">
        <v>817</v>
      </c>
      <c r="AH691" s="122" t="s">
        <v>817</v>
      </c>
      <c r="AT691" s="30">
        <f>VLOOKUP(C691,AW:AX,2,FALSE)</f>
        <v>0</v>
      </c>
    </row>
    <row r="692" spans="1:46" ht="61.5" x14ac:dyDescent="0.85">
      <c r="A692" s="30">
        <v>1</v>
      </c>
      <c r="B692" s="108">
        <f>SUBTOTAL(103,$A$387:A692)</f>
        <v>271</v>
      </c>
      <c r="C692" s="34" t="s">
        <v>56</v>
      </c>
      <c r="D692" s="47">
        <f>E692+F692+G692+H692+I692+J692+L692+N692+P692+R692+T692+U692+V692+W692+X692+Y692+Z692+AA692+AB692+AC692+AD692+AE692</f>
        <v>3274450.4</v>
      </c>
      <c r="E692" s="47">
        <v>0</v>
      </c>
      <c r="F692" s="47">
        <v>0</v>
      </c>
      <c r="G692" s="47">
        <v>0</v>
      </c>
      <c r="H692" s="47">
        <v>0</v>
      </c>
      <c r="I692" s="47">
        <v>0</v>
      </c>
      <c r="J692" s="47">
        <v>0</v>
      </c>
      <c r="K692" s="49">
        <v>0</v>
      </c>
      <c r="L692" s="47">
        <v>0</v>
      </c>
      <c r="M692" s="47">
        <v>609.79999999999995</v>
      </c>
      <c r="N692" s="47">
        <v>3078276.26</v>
      </c>
      <c r="O692" s="47">
        <v>0</v>
      </c>
      <c r="P692" s="47">
        <v>0</v>
      </c>
      <c r="Q692" s="47">
        <v>0</v>
      </c>
      <c r="R692" s="47">
        <v>0</v>
      </c>
      <c r="S692" s="47">
        <v>0</v>
      </c>
      <c r="T692" s="47">
        <v>0</v>
      </c>
      <c r="U692" s="47">
        <v>0</v>
      </c>
      <c r="V692" s="47">
        <v>0</v>
      </c>
      <c r="W692" s="47">
        <v>0</v>
      </c>
      <c r="X692" s="47">
        <v>0</v>
      </c>
      <c r="Y692" s="47">
        <v>0</v>
      </c>
      <c r="Z692" s="47">
        <v>0</v>
      </c>
      <c r="AA692" s="47">
        <v>0</v>
      </c>
      <c r="AB692" s="47">
        <v>0</v>
      </c>
      <c r="AC692" s="47">
        <v>46174.14</v>
      </c>
      <c r="AD692" s="47">
        <v>150000</v>
      </c>
      <c r="AE692" s="47">
        <v>0</v>
      </c>
      <c r="AF692" s="50">
        <v>2021</v>
      </c>
      <c r="AG692" s="50">
        <v>2021</v>
      </c>
      <c r="AH692" s="51">
        <v>2021</v>
      </c>
      <c r="AT692" s="30" t="e">
        <f>VLOOKUP(C692,AW:AX,2,FALSE)</f>
        <v>#N/A</v>
      </c>
    </row>
    <row r="693" spans="1:46" ht="61.5" x14ac:dyDescent="0.85">
      <c r="B693" s="34" t="s">
        <v>911</v>
      </c>
      <c r="C693" s="34"/>
      <c r="D693" s="47">
        <f>D694+D695</f>
        <v>8691367.4299999997</v>
      </c>
      <c r="E693" s="47">
        <f t="shared" ref="E693:AE693" si="152">E694+E695</f>
        <v>0</v>
      </c>
      <c r="F693" s="47">
        <f t="shared" si="152"/>
        <v>0</v>
      </c>
      <c r="G693" s="47">
        <f t="shared" si="152"/>
        <v>3177624.7</v>
      </c>
      <c r="H693" s="47">
        <f t="shared" si="152"/>
        <v>1177032.5</v>
      </c>
      <c r="I693" s="47">
        <f t="shared" si="152"/>
        <v>0</v>
      </c>
      <c r="J693" s="47">
        <f t="shared" si="152"/>
        <v>0</v>
      </c>
      <c r="K693" s="49">
        <f t="shared" si="152"/>
        <v>0</v>
      </c>
      <c r="L693" s="47">
        <f t="shared" si="152"/>
        <v>0</v>
      </c>
      <c r="M693" s="47">
        <f t="shared" si="152"/>
        <v>716.7</v>
      </c>
      <c r="N693" s="47">
        <f t="shared" si="152"/>
        <v>3741391.06</v>
      </c>
      <c r="O693" s="47">
        <f t="shared" si="152"/>
        <v>0</v>
      </c>
      <c r="P693" s="47">
        <f t="shared" si="152"/>
        <v>0</v>
      </c>
      <c r="Q693" s="47">
        <f t="shared" si="152"/>
        <v>0</v>
      </c>
      <c r="R693" s="47">
        <f t="shared" si="152"/>
        <v>0</v>
      </c>
      <c r="S693" s="47">
        <f t="shared" si="152"/>
        <v>0</v>
      </c>
      <c r="T693" s="47">
        <f t="shared" si="152"/>
        <v>0</v>
      </c>
      <c r="U693" s="47">
        <f t="shared" si="152"/>
        <v>0</v>
      </c>
      <c r="V693" s="47">
        <f t="shared" si="152"/>
        <v>0</v>
      </c>
      <c r="W693" s="47">
        <f t="shared" si="152"/>
        <v>0</v>
      </c>
      <c r="X693" s="47">
        <f t="shared" si="152"/>
        <v>0</v>
      </c>
      <c r="Y693" s="47">
        <f t="shared" si="152"/>
        <v>0</v>
      </c>
      <c r="Z693" s="47">
        <f t="shared" si="152"/>
        <v>0</v>
      </c>
      <c r="AA693" s="47">
        <f t="shared" si="152"/>
        <v>0</v>
      </c>
      <c r="AB693" s="47">
        <f t="shared" si="152"/>
        <v>0</v>
      </c>
      <c r="AC693" s="47">
        <f t="shared" si="152"/>
        <v>145319.17000000001</v>
      </c>
      <c r="AD693" s="47">
        <f t="shared" si="152"/>
        <v>450000</v>
      </c>
      <c r="AE693" s="47">
        <f t="shared" si="152"/>
        <v>0</v>
      </c>
      <c r="AF693" s="121" t="s">
        <v>817</v>
      </c>
      <c r="AG693" s="121" t="s">
        <v>817</v>
      </c>
      <c r="AH693" s="122" t="s">
        <v>817</v>
      </c>
      <c r="AT693" s="30">
        <f>VLOOKUP(C693,AW:AX,2,FALSE)</f>
        <v>0</v>
      </c>
    </row>
    <row r="694" spans="1:46" ht="61.5" x14ac:dyDescent="0.85">
      <c r="A694" s="30">
        <v>1</v>
      </c>
      <c r="B694" s="108">
        <f>SUBTOTAL(103,$A$387:A694)</f>
        <v>272</v>
      </c>
      <c r="C694" s="34" t="s">
        <v>57</v>
      </c>
      <c r="D694" s="47">
        <f t="shared" ref="D694:D695" si="153">E694+F694+G694+H694+I694+J694+L694+N694+P694+R694+T694+U694+V694+W694+X694+Y694+Z694+AA694+AB694+AC694+AD694+AE694</f>
        <v>4743855.5</v>
      </c>
      <c r="E694" s="47">
        <v>0</v>
      </c>
      <c r="F694" s="47">
        <v>0</v>
      </c>
      <c r="G694" s="47">
        <v>3177624.7</v>
      </c>
      <c r="H694" s="47">
        <v>1177032.5</v>
      </c>
      <c r="I694" s="47">
        <v>0</v>
      </c>
      <c r="J694" s="47">
        <v>0</v>
      </c>
      <c r="K694" s="49">
        <v>0</v>
      </c>
      <c r="L694" s="47">
        <v>0</v>
      </c>
      <c r="M694" s="47">
        <v>0</v>
      </c>
      <c r="N694" s="47">
        <v>0</v>
      </c>
      <c r="O694" s="47">
        <v>0</v>
      </c>
      <c r="P694" s="47">
        <v>0</v>
      </c>
      <c r="Q694" s="47">
        <v>0</v>
      </c>
      <c r="R694" s="47">
        <v>0</v>
      </c>
      <c r="S694" s="47">
        <v>0</v>
      </c>
      <c r="T694" s="47">
        <v>0</v>
      </c>
      <c r="U694" s="47">
        <v>0</v>
      </c>
      <c r="V694" s="47">
        <v>0</v>
      </c>
      <c r="W694" s="47">
        <v>0</v>
      </c>
      <c r="X694" s="47">
        <v>0</v>
      </c>
      <c r="Y694" s="47">
        <v>0</v>
      </c>
      <c r="Z694" s="47">
        <v>0</v>
      </c>
      <c r="AA694" s="47">
        <v>0</v>
      </c>
      <c r="AB694" s="47">
        <v>0</v>
      </c>
      <c r="AC694" s="47">
        <v>89198.3</v>
      </c>
      <c r="AD694" s="47">
        <v>300000</v>
      </c>
      <c r="AE694" s="47">
        <v>0</v>
      </c>
      <c r="AF694" s="50">
        <v>2021</v>
      </c>
      <c r="AG694" s="50">
        <v>2021</v>
      </c>
      <c r="AH694" s="51">
        <v>2021</v>
      </c>
      <c r="AT694" s="30" t="e">
        <f>VLOOKUP(C694,AW:AX,2,FALSE)</f>
        <v>#N/A</v>
      </c>
    </row>
    <row r="695" spans="1:46" ht="61.5" x14ac:dyDescent="0.85">
      <c r="A695" s="30">
        <v>1</v>
      </c>
      <c r="B695" s="108">
        <f>SUBTOTAL(103,$A$387:A695)</f>
        <v>273</v>
      </c>
      <c r="C695" s="34" t="s">
        <v>46</v>
      </c>
      <c r="D695" s="47">
        <f t="shared" si="153"/>
        <v>3947511.93</v>
      </c>
      <c r="E695" s="47">
        <v>0</v>
      </c>
      <c r="F695" s="47">
        <v>0</v>
      </c>
      <c r="G695" s="47">
        <v>0</v>
      </c>
      <c r="H695" s="47">
        <v>0</v>
      </c>
      <c r="I695" s="47">
        <v>0</v>
      </c>
      <c r="J695" s="47">
        <v>0</v>
      </c>
      <c r="K695" s="49">
        <v>0</v>
      </c>
      <c r="L695" s="47">
        <v>0</v>
      </c>
      <c r="M695" s="47">
        <v>716.7</v>
      </c>
      <c r="N695" s="47">
        <v>3741391.06</v>
      </c>
      <c r="O695" s="47">
        <v>0</v>
      </c>
      <c r="P695" s="47">
        <v>0</v>
      </c>
      <c r="Q695" s="47">
        <v>0</v>
      </c>
      <c r="R695" s="47">
        <v>0</v>
      </c>
      <c r="S695" s="47">
        <v>0</v>
      </c>
      <c r="T695" s="47">
        <v>0</v>
      </c>
      <c r="U695" s="47">
        <v>0</v>
      </c>
      <c r="V695" s="47">
        <v>0</v>
      </c>
      <c r="W695" s="47">
        <v>0</v>
      </c>
      <c r="X695" s="47">
        <v>0</v>
      </c>
      <c r="Y695" s="47">
        <v>0</v>
      </c>
      <c r="Z695" s="47">
        <v>0</v>
      </c>
      <c r="AA695" s="47">
        <v>0</v>
      </c>
      <c r="AB695" s="47">
        <v>0</v>
      </c>
      <c r="AC695" s="47">
        <v>56120.87</v>
      </c>
      <c r="AD695" s="47">
        <v>150000</v>
      </c>
      <c r="AE695" s="47">
        <v>0</v>
      </c>
      <c r="AF695" s="50">
        <v>2021</v>
      </c>
      <c r="AG695" s="50">
        <v>2021</v>
      </c>
      <c r="AH695" s="51">
        <v>2021</v>
      </c>
      <c r="AT695" s="30" t="e">
        <f>VLOOKUP(C695,AW:AX,2,FALSE)</f>
        <v>#N/A</v>
      </c>
    </row>
    <row r="696" spans="1:46" ht="61.5" x14ac:dyDescent="0.85">
      <c r="B696" s="34" t="s">
        <v>912</v>
      </c>
      <c r="C696" s="34"/>
      <c r="D696" s="47">
        <f>D697</f>
        <v>7408727.5099999998</v>
      </c>
      <c r="E696" s="47">
        <f t="shared" ref="E696:AE696" si="154">E697</f>
        <v>0</v>
      </c>
      <c r="F696" s="47">
        <f t="shared" si="154"/>
        <v>0</v>
      </c>
      <c r="G696" s="47">
        <f t="shared" si="154"/>
        <v>0</v>
      </c>
      <c r="H696" s="47">
        <f t="shared" si="154"/>
        <v>0</v>
      </c>
      <c r="I696" s="47">
        <f t="shared" si="154"/>
        <v>0</v>
      </c>
      <c r="J696" s="47">
        <f t="shared" si="154"/>
        <v>0</v>
      </c>
      <c r="K696" s="49">
        <f t="shared" si="154"/>
        <v>0</v>
      </c>
      <c r="L696" s="47">
        <f t="shared" si="154"/>
        <v>0</v>
      </c>
      <c r="M696" s="47">
        <f t="shared" si="154"/>
        <v>1669.2</v>
      </c>
      <c r="N696" s="47">
        <f t="shared" si="154"/>
        <v>7121899.0199999996</v>
      </c>
      <c r="O696" s="47">
        <f t="shared" si="154"/>
        <v>0</v>
      </c>
      <c r="P696" s="47">
        <f t="shared" si="154"/>
        <v>0</v>
      </c>
      <c r="Q696" s="47">
        <f t="shared" si="154"/>
        <v>0</v>
      </c>
      <c r="R696" s="47">
        <f t="shared" si="154"/>
        <v>0</v>
      </c>
      <c r="S696" s="47">
        <f t="shared" si="154"/>
        <v>0</v>
      </c>
      <c r="T696" s="47">
        <f t="shared" si="154"/>
        <v>0</v>
      </c>
      <c r="U696" s="47">
        <f t="shared" si="154"/>
        <v>0</v>
      </c>
      <c r="V696" s="47">
        <f t="shared" si="154"/>
        <v>0</v>
      </c>
      <c r="W696" s="47">
        <f t="shared" si="154"/>
        <v>0</v>
      </c>
      <c r="X696" s="47">
        <f t="shared" si="154"/>
        <v>0</v>
      </c>
      <c r="Y696" s="47">
        <f t="shared" si="154"/>
        <v>0</v>
      </c>
      <c r="Z696" s="47">
        <f t="shared" si="154"/>
        <v>0</v>
      </c>
      <c r="AA696" s="47">
        <f t="shared" si="154"/>
        <v>0</v>
      </c>
      <c r="AB696" s="47">
        <f t="shared" si="154"/>
        <v>0</v>
      </c>
      <c r="AC696" s="47">
        <f t="shared" si="154"/>
        <v>106828.49</v>
      </c>
      <c r="AD696" s="47">
        <f t="shared" si="154"/>
        <v>180000</v>
      </c>
      <c r="AE696" s="47">
        <f t="shared" si="154"/>
        <v>0</v>
      </c>
      <c r="AF696" s="121" t="s">
        <v>817</v>
      </c>
      <c r="AG696" s="121" t="s">
        <v>817</v>
      </c>
      <c r="AH696" s="122" t="s">
        <v>817</v>
      </c>
      <c r="AT696" s="30">
        <f>VLOOKUP(C696,AW:AX,2,FALSE)</f>
        <v>0</v>
      </c>
    </row>
    <row r="697" spans="1:46" ht="61.5" x14ac:dyDescent="0.85">
      <c r="A697" s="30">
        <v>1</v>
      </c>
      <c r="B697" s="108">
        <f>SUBTOTAL(103,$A$387:A697)</f>
        <v>274</v>
      </c>
      <c r="C697" s="34" t="s">
        <v>55</v>
      </c>
      <c r="D697" s="47">
        <f>E697+F697+G697+H697+I697+J697+L697+N697+P697+R697+T697+U697+V697+W697+X697+Y697+Z697+AA697+AB697+AC697+AD697+AE697</f>
        <v>7408727.5099999998</v>
      </c>
      <c r="E697" s="47">
        <v>0</v>
      </c>
      <c r="F697" s="47">
        <v>0</v>
      </c>
      <c r="G697" s="47">
        <v>0</v>
      </c>
      <c r="H697" s="47">
        <v>0</v>
      </c>
      <c r="I697" s="47">
        <v>0</v>
      </c>
      <c r="J697" s="47">
        <v>0</v>
      </c>
      <c r="K697" s="49">
        <v>0</v>
      </c>
      <c r="L697" s="47">
        <v>0</v>
      </c>
      <c r="M697" s="47">
        <v>1669.2</v>
      </c>
      <c r="N697" s="47">
        <v>7121899.0199999996</v>
      </c>
      <c r="O697" s="47">
        <v>0</v>
      </c>
      <c r="P697" s="47">
        <v>0</v>
      </c>
      <c r="Q697" s="47">
        <v>0</v>
      </c>
      <c r="R697" s="47">
        <v>0</v>
      </c>
      <c r="S697" s="47">
        <v>0</v>
      </c>
      <c r="T697" s="47">
        <v>0</v>
      </c>
      <c r="U697" s="47">
        <v>0</v>
      </c>
      <c r="V697" s="47">
        <v>0</v>
      </c>
      <c r="W697" s="47">
        <v>0</v>
      </c>
      <c r="X697" s="47">
        <v>0</v>
      </c>
      <c r="Y697" s="47">
        <v>0</v>
      </c>
      <c r="Z697" s="47">
        <v>0</v>
      </c>
      <c r="AA697" s="47">
        <v>0</v>
      </c>
      <c r="AB697" s="47">
        <v>0</v>
      </c>
      <c r="AC697" s="47">
        <v>106828.49</v>
      </c>
      <c r="AD697" s="47">
        <v>180000</v>
      </c>
      <c r="AE697" s="47">
        <v>0</v>
      </c>
      <c r="AF697" s="50">
        <v>2021</v>
      </c>
      <c r="AG697" s="50">
        <v>2021</v>
      </c>
      <c r="AH697" s="51">
        <v>2021</v>
      </c>
      <c r="AT697" s="30" t="e">
        <f>VLOOKUP(C697,AW:AX,2,FALSE)</f>
        <v>#N/A</v>
      </c>
    </row>
    <row r="698" spans="1:46" ht="61.5" x14ac:dyDescent="0.85">
      <c r="B698" s="34" t="s">
        <v>913</v>
      </c>
      <c r="C698" s="34"/>
      <c r="D698" s="47">
        <f>D699</f>
        <v>2311215.4500000002</v>
      </c>
      <c r="E698" s="47">
        <f t="shared" ref="E698:AE698" si="155">E699</f>
        <v>0</v>
      </c>
      <c r="F698" s="47">
        <f t="shared" si="155"/>
        <v>0</v>
      </c>
      <c r="G698" s="47">
        <f t="shared" si="155"/>
        <v>0</v>
      </c>
      <c r="H698" s="47">
        <f t="shared" si="155"/>
        <v>0</v>
      </c>
      <c r="I698" s="47">
        <f t="shared" si="155"/>
        <v>0</v>
      </c>
      <c r="J698" s="47">
        <f t="shared" si="155"/>
        <v>0</v>
      </c>
      <c r="K698" s="49">
        <f t="shared" si="155"/>
        <v>0</v>
      </c>
      <c r="L698" s="47">
        <f t="shared" si="155"/>
        <v>0</v>
      </c>
      <c r="M698" s="47">
        <f t="shared" si="155"/>
        <v>444</v>
      </c>
      <c r="N698" s="47">
        <f t="shared" si="155"/>
        <v>2158832.96</v>
      </c>
      <c r="O698" s="47">
        <f t="shared" si="155"/>
        <v>0</v>
      </c>
      <c r="P698" s="47">
        <f t="shared" si="155"/>
        <v>0</v>
      </c>
      <c r="Q698" s="47">
        <f t="shared" si="155"/>
        <v>0</v>
      </c>
      <c r="R698" s="47">
        <f t="shared" si="155"/>
        <v>0</v>
      </c>
      <c r="S698" s="47">
        <f t="shared" si="155"/>
        <v>0</v>
      </c>
      <c r="T698" s="47">
        <f t="shared" si="155"/>
        <v>0</v>
      </c>
      <c r="U698" s="47">
        <f t="shared" si="155"/>
        <v>0</v>
      </c>
      <c r="V698" s="47">
        <f t="shared" si="155"/>
        <v>0</v>
      </c>
      <c r="W698" s="47">
        <f t="shared" si="155"/>
        <v>0</v>
      </c>
      <c r="X698" s="47">
        <f t="shared" si="155"/>
        <v>0</v>
      </c>
      <c r="Y698" s="47">
        <f t="shared" si="155"/>
        <v>0</v>
      </c>
      <c r="Z698" s="47">
        <f t="shared" si="155"/>
        <v>0</v>
      </c>
      <c r="AA698" s="47">
        <f t="shared" si="155"/>
        <v>0</v>
      </c>
      <c r="AB698" s="47">
        <f t="shared" si="155"/>
        <v>0</v>
      </c>
      <c r="AC698" s="47">
        <f t="shared" si="155"/>
        <v>32382.49</v>
      </c>
      <c r="AD698" s="47">
        <f t="shared" si="155"/>
        <v>120000</v>
      </c>
      <c r="AE698" s="47">
        <f t="shared" si="155"/>
        <v>0</v>
      </c>
      <c r="AF698" s="121" t="s">
        <v>817</v>
      </c>
      <c r="AG698" s="121" t="s">
        <v>817</v>
      </c>
      <c r="AH698" s="122" t="s">
        <v>817</v>
      </c>
      <c r="AT698" s="30">
        <f>VLOOKUP(C698,AW:AX,2,FALSE)</f>
        <v>0</v>
      </c>
    </row>
    <row r="699" spans="1:46" ht="61.5" x14ac:dyDescent="0.85">
      <c r="A699" s="30">
        <v>1</v>
      </c>
      <c r="B699" s="108">
        <f>SUBTOTAL(103,$A$387:A699)</f>
        <v>275</v>
      </c>
      <c r="C699" s="34" t="s">
        <v>54</v>
      </c>
      <c r="D699" s="47">
        <f>E699+F699+G699+H699+I699+J699+L699+N699+P699+R699+T699+U699+V699+W699+X699+Y699+Z699+AA699+AB699+AC699+AD699+AE699</f>
        <v>2311215.4500000002</v>
      </c>
      <c r="E699" s="47">
        <v>0</v>
      </c>
      <c r="F699" s="47">
        <v>0</v>
      </c>
      <c r="G699" s="47">
        <v>0</v>
      </c>
      <c r="H699" s="47">
        <v>0</v>
      </c>
      <c r="I699" s="47">
        <v>0</v>
      </c>
      <c r="J699" s="47">
        <v>0</v>
      </c>
      <c r="K699" s="49">
        <v>0</v>
      </c>
      <c r="L699" s="47">
        <v>0</v>
      </c>
      <c r="M699" s="47">
        <v>444</v>
      </c>
      <c r="N699" s="47">
        <v>2158832.96</v>
      </c>
      <c r="O699" s="47">
        <v>0</v>
      </c>
      <c r="P699" s="47">
        <v>0</v>
      </c>
      <c r="Q699" s="47">
        <v>0</v>
      </c>
      <c r="R699" s="47">
        <v>0</v>
      </c>
      <c r="S699" s="47">
        <v>0</v>
      </c>
      <c r="T699" s="47">
        <v>0</v>
      </c>
      <c r="U699" s="47">
        <v>0</v>
      </c>
      <c r="V699" s="47">
        <v>0</v>
      </c>
      <c r="W699" s="47">
        <v>0</v>
      </c>
      <c r="X699" s="47">
        <v>0</v>
      </c>
      <c r="Y699" s="47">
        <v>0</v>
      </c>
      <c r="Z699" s="47">
        <v>0</v>
      </c>
      <c r="AA699" s="47">
        <v>0</v>
      </c>
      <c r="AB699" s="47">
        <v>0</v>
      </c>
      <c r="AC699" s="47">
        <v>32382.49</v>
      </c>
      <c r="AD699" s="47">
        <v>120000</v>
      </c>
      <c r="AE699" s="47">
        <v>0</v>
      </c>
      <c r="AF699" s="50">
        <v>2021</v>
      </c>
      <c r="AG699" s="50">
        <v>2021</v>
      </c>
      <c r="AH699" s="51">
        <v>2021</v>
      </c>
      <c r="AT699" s="30" t="e">
        <f>VLOOKUP(C699,AW:AX,2,FALSE)</f>
        <v>#N/A</v>
      </c>
    </row>
    <row r="700" spans="1:46" ht="61.5" x14ac:dyDescent="0.85">
      <c r="B700" s="34" t="s">
        <v>914</v>
      </c>
      <c r="C700" s="34"/>
      <c r="D700" s="47">
        <f>SUM(D701:D705)</f>
        <v>16487311.32</v>
      </c>
      <c r="E700" s="47">
        <f t="shared" ref="E700:AE700" si="156">SUM(E701:E705)</f>
        <v>0</v>
      </c>
      <c r="F700" s="47">
        <f t="shared" si="156"/>
        <v>0</v>
      </c>
      <c r="G700" s="47">
        <f t="shared" si="156"/>
        <v>0</v>
      </c>
      <c r="H700" s="47">
        <f t="shared" si="156"/>
        <v>0</v>
      </c>
      <c r="I700" s="47">
        <f t="shared" si="156"/>
        <v>0</v>
      </c>
      <c r="J700" s="47">
        <f t="shared" si="156"/>
        <v>0</v>
      </c>
      <c r="K700" s="49">
        <f t="shared" si="156"/>
        <v>0</v>
      </c>
      <c r="L700" s="47">
        <f t="shared" si="156"/>
        <v>0</v>
      </c>
      <c r="M700" s="47">
        <f t="shared" si="156"/>
        <v>3157.3999999999996</v>
      </c>
      <c r="N700" s="47">
        <f t="shared" si="156"/>
        <v>15504740.23</v>
      </c>
      <c r="O700" s="47">
        <f t="shared" si="156"/>
        <v>0</v>
      </c>
      <c r="P700" s="47">
        <f t="shared" si="156"/>
        <v>0</v>
      </c>
      <c r="Q700" s="47">
        <f t="shared" si="156"/>
        <v>0</v>
      </c>
      <c r="R700" s="47">
        <f t="shared" si="156"/>
        <v>0</v>
      </c>
      <c r="S700" s="47">
        <f t="shared" si="156"/>
        <v>0</v>
      </c>
      <c r="T700" s="47">
        <f t="shared" si="156"/>
        <v>0</v>
      </c>
      <c r="U700" s="47">
        <f t="shared" si="156"/>
        <v>0</v>
      </c>
      <c r="V700" s="47">
        <f t="shared" si="156"/>
        <v>0</v>
      </c>
      <c r="W700" s="47">
        <f t="shared" si="156"/>
        <v>0</v>
      </c>
      <c r="X700" s="47">
        <f t="shared" si="156"/>
        <v>0</v>
      </c>
      <c r="Y700" s="47">
        <f t="shared" si="156"/>
        <v>0</v>
      </c>
      <c r="Z700" s="47">
        <f t="shared" si="156"/>
        <v>0</v>
      </c>
      <c r="AA700" s="47">
        <f t="shared" si="156"/>
        <v>0</v>
      </c>
      <c r="AB700" s="47">
        <f t="shared" si="156"/>
        <v>0</v>
      </c>
      <c r="AC700" s="47">
        <f t="shared" si="156"/>
        <v>232571.09000000003</v>
      </c>
      <c r="AD700" s="47">
        <f t="shared" si="156"/>
        <v>750000</v>
      </c>
      <c r="AE700" s="47">
        <f t="shared" si="156"/>
        <v>0</v>
      </c>
      <c r="AF700" s="121" t="s">
        <v>817</v>
      </c>
      <c r="AG700" s="121" t="s">
        <v>817</v>
      </c>
      <c r="AH700" s="122" t="s">
        <v>817</v>
      </c>
      <c r="AT700" s="30">
        <f>VLOOKUP(C700,AW:AX,2,FALSE)</f>
        <v>0</v>
      </c>
    </row>
    <row r="701" spans="1:46" ht="61.5" x14ac:dyDescent="0.85">
      <c r="A701" s="30">
        <v>1</v>
      </c>
      <c r="B701" s="108">
        <f>SUBTOTAL(103,$A$387:A701)</f>
        <v>276</v>
      </c>
      <c r="C701" s="34" t="s">
        <v>61</v>
      </c>
      <c r="D701" s="47">
        <f t="shared" ref="D701:D705" si="157">E701+F701+G701+H701+I701+J701+L701+N701+P701+R701+T701+U701+V701+W701+X701+Y701+Z701+AA701+AB701+AC701+AD701+AE701</f>
        <v>3462053.4</v>
      </c>
      <c r="E701" s="47">
        <v>0</v>
      </c>
      <c r="F701" s="47">
        <v>0</v>
      </c>
      <c r="G701" s="47">
        <v>0</v>
      </c>
      <c r="H701" s="47">
        <v>0</v>
      </c>
      <c r="I701" s="47">
        <v>0</v>
      </c>
      <c r="J701" s="47">
        <v>0</v>
      </c>
      <c r="K701" s="49">
        <v>0</v>
      </c>
      <c r="L701" s="47">
        <v>0</v>
      </c>
      <c r="M701" s="47">
        <v>663</v>
      </c>
      <c r="N701" s="47">
        <v>3263106.8</v>
      </c>
      <c r="O701" s="47">
        <v>0</v>
      </c>
      <c r="P701" s="47">
        <v>0</v>
      </c>
      <c r="Q701" s="47">
        <v>0</v>
      </c>
      <c r="R701" s="47">
        <v>0</v>
      </c>
      <c r="S701" s="47">
        <v>0</v>
      </c>
      <c r="T701" s="47">
        <v>0</v>
      </c>
      <c r="U701" s="47">
        <v>0</v>
      </c>
      <c r="V701" s="47">
        <v>0</v>
      </c>
      <c r="W701" s="47">
        <v>0</v>
      </c>
      <c r="X701" s="47">
        <v>0</v>
      </c>
      <c r="Y701" s="47">
        <v>0</v>
      </c>
      <c r="Z701" s="47">
        <v>0</v>
      </c>
      <c r="AA701" s="47">
        <v>0</v>
      </c>
      <c r="AB701" s="47">
        <v>0</v>
      </c>
      <c r="AC701" s="47">
        <v>48946.6</v>
      </c>
      <c r="AD701" s="47">
        <v>150000</v>
      </c>
      <c r="AE701" s="47">
        <v>0</v>
      </c>
      <c r="AF701" s="50">
        <v>2021</v>
      </c>
      <c r="AG701" s="50">
        <v>2021</v>
      </c>
      <c r="AH701" s="51">
        <v>2021</v>
      </c>
      <c r="AT701" s="30" t="e">
        <f>VLOOKUP(C701,AW:AX,2,FALSE)</f>
        <v>#N/A</v>
      </c>
    </row>
    <row r="702" spans="1:46" ht="61.5" x14ac:dyDescent="0.85">
      <c r="A702" s="30">
        <v>1</v>
      </c>
      <c r="B702" s="108">
        <f>SUBTOTAL(103,$A$387:A702)</f>
        <v>277</v>
      </c>
      <c r="C702" s="34" t="s">
        <v>62</v>
      </c>
      <c r="D702" s="47">
        <f t="shared" si="157"/>
        <v>3446388</v>
      </c>
      <c r="E702" s="47">
        <v>0</v>
      </c>
      <c r="F702" s="47">
        <v>0</v>
      </c>
      <c r="G702" s="47">
        <v>0</v>
      </c>
      <c r="H702" s="47">
        <v>0</v>
      </c>
      <c r="I702" s="47">
        <v>0</v>
      </c>
      <c r="J702" s="47">
        <v>0</v>
      </c>
      <c r="K702" s="49">
        <v>0</v>
      </c>
      <c r="L702" s="47">
        <v>0</v>
      </c>
      <c r="M702" s="47">
        <v>660</v>
      </c>
      <c r="N702" s="47">
        <v>3247672.91</v>
      </c>
      <c r="O702" s="47">
        <v>0</v>
      </c>
      <c r="P702" s="47">
        <v>0</v>
      </c>
      <c r="Q702" s="47">
        <v>0</v>
      </c>
      <c r="R702" s="47">
        <v>0</v>
      </c>
      <c r="S702" s="47">
        <v>0</v>
      </c>
      <c r="T702" s="47">
        <v>0</v>
      </c>
      <c r="U702" s="47">
        <v>0</v>
      </c>
      <c r="V702" s="47">
        <v>0</v>
      </c>
      <c r="W702" s="47">
        <v>0</v>
      </c>
      <c r="X702" s="47">
        <v>0</v>
      </c>
      <c r="Y702" s="47">
        <v>0</v>
      </c>
      <c r="Z702" s="47">
        <v>0</v>
      </c>
      <c r="AA702" s="47">
        <v>0</v>
      </c>
      <c r="AB702" s="47">
        <v>0</v>
      </c>
      <c r="AC702" s="47">
        <v>48715.09</v>
      </c>
      <c r="AD702" s="47">
        <v>150000</v>
      </c>
      <c r="AE702" s="47">
        <v>0</v>
      </c>
      <c r="AF702" s="50">
        <v>2021</v>
      </c>
      <c r="AG702" s="50">
        <v>2021</v>
      </c>
      <c r="AH702" s="51">
        <v>2021</v>
      </c>
      <c r="AT702" s="30" t="e">
        <f>VLOOKUP(C702,AW:AX,2,FALSE)</f>
        <v>#N/A</v>
      </c>
    </row>
    <row r="703" spans="1:46" ht="61.5" x14ac:dyDescent="0.85">
      <c r="A703" s="30">
        <v>1</v>
      </c>
      <c r="B703" s="108">
        <f>SUBTOTAL(103,$A$387:A703)</f>
        <v>278</v>
      </c>
      <c r="C703" s="34" t="s">
        <v>60</v>
      </c>
      <c r="D703" s="47">
        <f t="shared" si="157"/>
        <v>3378504.6</v>
      </c>
      <c r="E703" s="47">
        <v>0</v>
      </c>
      <c r="F703" s="47">
        <v>0</v>
      </c>
      <c r="G703" s="47">
        <v>0</v>
      </c>
      <c r="H703" s="47">
        <v>0</v>
      </c>
      <c r="I703" s="47">
        <v>0</v>
      </c>
      <c r="J703" s="47">
        <v>0</v>
      </c>
      <c r="K703" s="49">
        <v>0</v>
      </c>
      <c r="L703" s="47">
        <v>0</v>
      </c>
      <c r="M703" s="47">
        <v>647</v>
      </c>
      <c r="N703" s="47">
        <v>3180792.71</v>
      </c>
      <c r="O703" s="47">
        <v>0</v>
      </c>
      <c r="P703" s="47">
        <v>0</v>
      </c>
      <c r="Q703" s="47">
        <v>0</v>
      </c>
      <c r="R703" s="47">
        <v>0</v>
      </c>
      <c r="S703" s="47">
        <v>0</v>
      </c>
      <c r="T703" s="47">
        <v>0</v>
      </c>
      <c r="U703" s="47">
        <v>0</v>
      </c>
      <c r="V703" s="47">
        <v>0</v>
      </c>
      <c r="W703" s="47">
        <v>0</v>
      </c>
      <c r="X703" s="47">
        <v>0</v>
      </c>
      <c r="Y703" s="47">
        <v>0</v>
      </c>
      <c r="Z703" s="47">
        <v>0</v>
      </c>
      <c r="AA703" s="47">
        <v>0</v>
      </c>
      <c r="AB703" s="47">
        <v>0</v>
      </c>
      <c r="AC703" s="47">
        <v>47711.89</v>
      </c>
      <c r="AD703" s="47">
        <v>150000</v>
      </c>
      <c r="AE703" s="47">
        <v>0</v>
      </c>
      <c r="AF703" s="50">
        <v>2021</v>
      </c>
      <c r="AG703" s="50">
        <v>2021</v>
      </c>
      <c r="AH703" s="51">
        <v>2021</v>
      </c>
      <c r="AT703" s="30" t="e">
        <f>VLOOKUP(C703,AW:AX,2,FALSE)</f>
        <v>#N/A</v>
      </c>
    </row>
    <row r="704" spans="1:46" ht="61.5" x14ac:dyDescent="0.85">
      <c r="A704" s="30">
        <v>1</v>
      </c>
      <c r="B704" s="108">
        <f>SUBTOTAL(103,$A$387:A704)</f>
        <v>279</v>
      </c>
      <c r="C704" s="34" t="s">
        <v>63</v>
      </c>
      <c r="D704" s="47">
        <f t="shared" si="157"/>
        <v>2799929.1599999997</v>
      </c>
      <c r="E704" s="47">
        <v>0</v>
      </c>
      <c r="F704" s="47">
        <v>0</v>
      </c>
      <c r="G704" s="47">
        <v>0</v>
      </c>
      <c r="H704" s="47">
        <v>0</v>
      </c>
      <c r="I704" s="47">
        <v>0</v>
      </c>
      <c r="J704" s="47">
        <v>0</v>
      </c>
      <c r="K704" s="49">
        <v>0</v>
      </c>
      <c r="L704" s="47">
        <v>0</v>
      </c>
      <c r="M704" s="47">
        <v>536.20000000000005</v>
      </c>
      <c r="N704" s="47">
        <v>2610767.65</v>
      </c>
      <c r="O704" s="47">
        <v>0</v>
      </c>
      <c r="P704" s="47">
        <v>0</v>
      </c>
      <c r="Q704" s="47">
        <v>0</v>
      </c>
      <c r="R704" s="47">
        <v>0</v>
      </c>
      <c r="S704" s="47">
        <v>0</v>
      </c>
      <c r="T704" s="47">
        <v>0</v>
      </c>
      <c r="U704" s="47">
        <v>0</v>
      </c>
      <c r="V704" s="47">
        <v>0</v>
      </c>
      <c r="W704" s="47">
        <v>0</v>
      </c>
      <c r="X704" s="47">
        <v>0</v>
      </c>
      <c r="Y704" s="47">
        <v>0</v>
      </c>
      <c r="Z704" s="47">
        <v>0</v>
      </c>
      <c r="AA704" s="47">
        <v>0</v>
      </c>
      <c r="AB704" s="47">
        <v>0</v>
      </c>
      <c r="AC704" s="47">
        <v>39161.51</v>
      </c>
      <c r="AD704" s="47">
        <v>150000</v>
      </c>
      <c r="AE704" s="47">
        <v>0</v>
      </c>
      <c r="AF704" s="50">
        <v>2021</v>
      </c>
      <c r="AG704" s="50">
        <v>2021</v>
      </c>
      <c r="AH704" s="51">
        <v>2021</v>
      </c>
      <c r="AT704" s="30" t="e">
        <f>VLOOKUP(C704,AW:AX,2,FALSE)</f>
        <v>#N/A</v>
      </c>
    </row>
    <row r="705" spans="1:46" ht="61.5" x14ac:dyDescent="0.85">
      <c r="A705" s="30">
        <v>1</v>
      </c>
      <c r="B705" s="108">
        <f>SUBTOTAL(103,$A$387:A705)</f>
        <v>280</v>
      </c>
      <c r="C705" s="34" t="s">
        <v>59</v>
      </c>
      <c r="D705" s="47">
        <f t="shared" si="157"/>
        <v>3400436.16</v>
      </c>
      <c r="E705" s="47">
        <v>0</v>
      </c>
      <c r="F705" s="47">
        <v>0</v>
      </c>
      <c r="G705" s="47">
        <v>0</v>
      </c>
      <c r="H705" s="47">
        <v>0</v>
      </c>
      <c r="I705" s="47">
        <v>0</v>
      </c>
      <c r="J705" s="47">
        <v>0</v>
      </c>
      <c r="K705" s="49">
        <v>0</v>
      </c>
      <c r="L705" s="47">
        <v>0</v>
      </c>
      <c r="M705" s="47">
        <v>651.20000000000005</v>
      </c>
      <c r="N705" s="47">
        <v>3202400.16</v>
      </c>
      <c r="O705" s="47">
        <v>0</v>
      </c>
      <c r="P705" s="47">
        <v>0</v>
      </c>
      <c r="Q705" s="47">
        <v>0</v>
      </c>
      <c r="R705" s="47">
        <v>0</v>
      </c>
      <c r="S705" s="47">
        <v>0</v>
      </c>
      <c r="T705" s="47">
        <v>0</v>
      </c>
      <c r="U705" s="47">
        <v>0</v>
      </c>
      <c r="V705" s="47">
        <v>0</v>
      </c>
      <c r="W705" s="47">
        <v>0</v>
      </c>
      <c r="X705" s="47">
        <v>0</v>
      </c>
      <c r="Y705" s="47">
        <v>0</v>
      </c>
      <c r="Z705" s="47">
        <v>0</v>
      </c>
      <c r="AA705" s="47">
        <v>0</v>
      </c>
      <c r="AB705" s="47">
        <v>0</v>
      </c>
      <c r="AC705" s="47">
        <v>48036</v>
      </c>
      <c r="AD705" s="47">
        <v>150000</v>
      </c>
      <c r="AE705" s="47">
        <v>0</v>
      </c>
      <c r="AF705" s="50">
        <v>2021</v>
      </c>
      <c r="AG705" s="50">
        <v>2021</v>
      </c>
      <c r="AH705" s="51">
        <v>2021</v>
      </c>
      <c r="AT705" s="30" t="e">
        <f>VLOOKUP(C705,AW:AX,2,FALSE)</f>
        <v>#N/A</v>
      </c>
    </row>
    <row r="706" spans="1:46" ht="61.5" x14ac:dyDescent="0.85">
      <c r="B706" s="34" t="s">
        <v>915</v>
      </c>
      <c r="C706" s="128"/>
      <c r="D706" s="47">
        <f>D707+D708</f>
        <v>6032850.6600000001</v>
      </c>
      <c r="E706" s="47">
        <f t="shared" ref="E706:AE706" si="158">E707+E708</f>
        <v>0</v>
      </c>
      <c r="F706" s="47">
        <f t="shared" si="158"/>
        <v>0</v>
      </c>
      <c r="G706" s="47">
        <f t="shared" si="158"/>
        <v>0</v>
      </c>
      <c r="H706" s="47">
        <f t="shared" si="158"/>
        <v>0</v>
      </c>
      <c r="I706" s="47">
        <f t="shared" si="158"/>
        <v>0</v>
      </c>
      <c r="J706" s="47">
        <f t="shared" si="158"/>
        <v>0</v>
      </c>
      <c r="K706" s="49">
        <f t="shared" si="158"/>
        <v>0</v>
      </c>
      <c r="L706" s="47">
        <f t="shared" si="158"/>
        <v>0</v>
      </c>
      <c r="M706" s="47">
        <f t="shared" si="158"/>
        <v>1203</v>
      </c>
      <c r="N706" s="47">
        <f t="shared" si="158"/>
        <v>5677685.3799999999</v>
      </c>
      <c r="O706" s="47">
        <f t="shared" si="158"/>
        <v>0</v>
      </c>
      <c r="P706" s="47">
        <f t="shared" si="158"/>
        <v>0</v>
      </c>
      <c r="Q706" s="47">
        <f t="shared" si="158"/>
        <v>0</v>
      </c>
      <c r="R706" s="47">
        <f t="shared" si="158"/>
        <v>0</v>
      </c>
      <c r="S706" s="47">
        <f t="shared" si="158"/>
        <v>0</v>
      </c>
      <c r="T706" s="47">
        <f t="shared" si="158"/>
        <v>0</v>
      </c>
      <c r="U706" s="47">
        <f t="shared" si="158"/>
        <v>0</v>
      </c>
      <c r="V706" s="47">
        <f t="shared" si="158"/>
        <v>0</v>
      </c>
      <c r="W706" s="47">
        <f t="shared" si="158"/>
        <v>0</v>
      </c>
      <c r="X706" s="47">
        <f t="shared" si="158"/>
        <v>0</v>
      </c>
      <c r="Y706" s="47">
        <f t="shared" si="158"/>
        <v>0</v>
      </c>
      <c r="Z706" s="47">
        <f t="shared" si="158"/>
        <v>0</v>
      </c>
      <c r="AA706" s="47">
        <f t="shared" si="158"/>
        <v>0</v>
      </c>
      <c r="AB706" s="47">
        <f t="shared" si="158"/>
        <v>0</v>
      </c>
      <c r="AC706" s="47">
        <f t="shared" si="158"/>
        <v>85165.28</v>
      </c>
      <c r="AD706" s="47">
        <f t="shared" si="158"/>
        <v>270000</v>
      </c>
      <c r="AE706" s="47">
        <f t="shared" si="158"/>
        <v>0</v>
      </c>
      <c r="AF706" s="121" t="s">
        <v>817</v>
      </c>
      <c r="AG706" s="121" t="s">
        <v>817</v>
      </c>
      <c r="AH706" s="122" t="s">
        <v>817</v>
      </c>
      <c r="AT706" s="30">
        <f>VLOOKUP(C706,AW:AX,2,FALSE)</f>
        <v>0</v>
      </c>
    </row>
    <row r="707" spans="1:46" ht="61.5" x14ac:dyDescent="0.85">
      <c r="A707" s="30">
        <v>1</v>
      </c>
      <c r="B707" s="108">
        <f>SUBTOTAL(103,$A$387:A707)</f>
        <v>281</v>
      </c>
      <c r="C707" s="34" t="s">
        <v>238</v>
      </c>
      <c r="D707" s="47">
        <f t="shared" ref="D707:D708" si="159">E707+F707+G707+H707+I707+J707+L707+N707+P707+R707+T707+U707+V707+W707+X707+Y707+Z707+AA707+AB707+AC707+AD707+AE707</f>
        <v>4231329.66</v>
      </c>
      <c r="E707" s="47">
        <v>0</v>
      </c>
      <c r="F707" s="47">
        <v>0</v>
      </c>
      <c r="G707" s="47">
        <v>0</v>
      </c>
      <c r="H707" s="47">
        <v>0</v>
      </c>
      <c r="I707" s="47">
        <v>0</v>
      </c>
      <c r="J707" s="47">
        <v>0</v>
      </c>
      <c r="K707" s="49">
        <v>0</v>
      </c>
      <c r="L707" s="47">
        <v>0</v>
      </c>
      <c r="M707" s="47">
        <v>858</v>
      </c>
      <c r="N707" s="47">
        <v>4021014.44</v>
      </c>
      <c r="O707" s="47">
        <v>0</v>
      </c>
      <c r="P707" s="47">
        <v>0</v>
      </c>
      <c r="Q707" s="47">
        <v>0</v>
      </c>
      <c r="R707" s="47">
        <v>0</v>
      </c>
      <c r="S707" s="47">
        <v>0</v>
      </c>
      <c r="T707" s="47">
        <v>0</v>
      </c>
      <c r="U707" s="47">
        <v>0</v>
      </c>
      <c r="V707" s="47">
        <v>0</v>
      </c>
      <c r="W707" s="47">
        <v>0</v>
      </c>
      <c r="X707" s="47">
        <v>0</v>
      </c>
      <c r="Y707" s="47">
        <v>0</v>
      </c>
      <c r="Z707" s="47">
        <v>0</v>
      </c>
      <c r="AA707" s="47">
        <v>0</v>
      </c>
      <c r="AB707" s="47">
        <v>0</v>
      </c>
      <c r="AC707" s="47">
        <v>60315.22</v>
      </c>
      <c r="AD707" s="47">
        <v>150000</v>
      </c>
      <c r="AE707" s="47">
        <v>0</v>
      </c>
      <c r="AF707" s="50">
        <v>2021</v>
      </c>
      <c r="AG707" s="50">
        <v>2021</v>
      </c>
      <c r="AH707" s="51">
        <v>2021</v>
      </c>
      <c r="AT707" s="30" t="e">
        <f>VLOOKUP(C707,AW:AX,2,FALSE)</f>
        <v>#N/A</v>
      </c>
    </row>
    <row r="708" spans="1:46" ht="61.5" x14ac:dyDescent="0.85">
      <c r="A708" s="30">
        <v>1</v>
      </c>
      <c r="B708" s="108">
        <f>SUBTOTAL(103,$A$387:A708)</f>
        <v>282</v>
      </c>
      <c r="C708" s="34" t="s">
        <v>237</v>
      </c>
      <c r="D708" s="47">
        <f t="shared" si="159"/>
        <v>1801521</v>
      </c>
      <c r="E708" s="47">
        <v>0</v>
      </c>
      <c r="F708" s="47">
        <v>0</v>
      </c>
      <c r="G708" s="47">
        <v>0</v>
      </c>
      <c r="H708" s="47">
        <v>0</v>
      </c>
      <c r="I708" s="47">
        <v>0</v>
      </c>
      <c r="J708" s="47">
        <v>0</v>
      </c>
      <c r="K708" s="49">
        <v>0</v>
      </c>
      <c r="L708" s="47">
        <v>0</v>
      </c>
      <c r="M708" s="47">
        <v>345</v>
      </c>
      <c r="N708" s="47">
        <v>1656670.94</v>
      </c>
      <c r="O708" s="47">
        <v>0</v>
      </c>
      <c r="P708" s="47">
        <v>0</v>
      </c>
      <c r="Q708" s="47">
        <v>0</v>
      </c>
      <c r="R708" s="47">
        <v>0</v>
      </c>
      <c r="S708" s="47">
        <v>0</v>
      </c>
      <c r="T708" s="47">
        <v>0</v>
      </c>
      <c r="U708" s="47">
        <v>0</v>
      </c>
      <c r="V708" s="47">
        <v>0</v>
      </c>
      <c r="W708" s="47">
        <v>0</v>
      </c>
      <c r="X708" s="47">
        <v>0</v>
      </c>
      <c r="Y708" s="47">
        <v>0</v>
      </c>
      <c r="Z708" s="47">
        <v>0</v>
      </c>
      <c r="AA708" s="47">
        <v>0</v>
      </c>
      <c r="AB708" s="47">
        <v>0</v>
      </c>
      <c r="AC708" s="47">
        <v>24850.06</v>
      </c>
      <c r="AD708" s="47">
        <v>120000</v>
      </c>
      <c r="AE708" s="47">
        <v>0</v>
      </c>
      <c r="AF708" s="50">
        <v>2021</v>
      </c>
      <c r="AG708" s="50">
        <v>2021</v>
      </c>
      <c r="AH708" s="51">
        <v>2021</v>
      </c>
      <c r="AT708" s="30" t="e">
        <f>VLOOKUP(C708,AW:AX,2,FALSE)</f>
        <v>#N/A</v>
      </c>
    </row>
    <row r="709" spans="1:46" ht="61.5" x14ac:dyDescent="0.85">
      <c r="B709" s="34" t="s">
        <v>917</v>
      </c>
      <c r="C709" s="128"/>
      <c r="D709" s="47">
        <f>D710</f>
        <v>1799918.22</v>
      </c>
      <c r="E709" s="47">
        <f t="shared" ref="E709:AE709" si="160">E710</f>
        <v>0</v>
      </c>
      <c r="F709" s="47">
        <f t="shared" si="160"/>
        <v>0</v>
      </c>
      <c r="G709" s="47">
        <f t="shared" si="160"/>
        <v>0</v>
      </c>
      <c r="H709" s="47">
        <f t="shared" si="160"/>
        <v>0</v>
      </c>
      <c r="I709" s="47">
        <f t="shared" si="160"/>
        <v>367412.22</v>
      </c>
      <c r="J709" s="47">
        <f t="shared" si="160"/>
        <v>0</v>
      </c>
      <c r="K709" s="49">
        <f t="shared" si="160"/>
        <v>0</v>
      </c>
      <c r="L709" s="47">
        <f t="shared" si="160"/>
        <v>0</v>
      </c>
      <c r="M709" s="47">
        <f t="shared" si="160"/>
        <v>300</v>
      </c>
      <c r="N709" s="47">
        <f t="shared" si="160"/>
        <v>1287679.6200000001</v>
      </c>
      <c r="O709" s="47">
        <f t="shared" si="160"/>
        <v>0</v>
      </c>
      <c r="P709" s="47">
        <f t="shared" si="160"/>
        <v>0</v>
      </c>
      <c r="Q709" s="47">
        <f t="shared" si="160"/>
        <v>0</v>
      </c>
      <c r="R709" s="47">
        <f t="shared" si="160"/>
        <v>0</v>
      </c>
      <c r="S709" s="47">
        <f t="shared" si="160"/>
        <v>0</v>
      </c>
      <c r="T709" s="47">
        <f t="shared" si="160"/>
        <v>0</v>
      </c>
      <c r="U709" s="47">
        <f t="shared" si="160"/>
        <v>0</v>
      </c>
      <c r="V709" s="47">
        <f t="shared" si="160"/>
        <v>0</v>
      </c>
      <c r="W709" s="47">
        <f t="shared" si="160"/>
        <v>0</v>
      </c>
      <c r="X709" s="47">
        <f t="shared" si="160"/>
        <v>0</v>
      </c>
      <c r="Y709" s="47">
        <f t="shared" si="160"/>
        <v>0</v>
      </c>
      <c r="Z709" s="47">
        <f t="shared" si="160"/>
        <v>0</v>
      </c>
      <c r="AA709" s="47">
        <f t="shared" si="160"/>
        <v>0</v>
      </c>
      <c r="AB709" s="47">
        <f t="shared" si="160"/>
        <v>0</v>
      </c>
      <c r="AC709" s="47">
        <f t="shared" si="160"/>
        <v>24826.38</v>
      </c>
      <c r="AD709" s="47">
        <f t="shared" si="160"/>
        <v>120000</v>
      </c>
      <c r="AE709" s="47">
        <f t="shared" si="160"/>
        <v>0</v>
      </c>
      <c r="AF709" s="121" t="s">
        <v>817</v>
      </c>
      <c r="AG709" s="121" t="s">
        <v>817</v>
      </c>
      <c r="AH709" s="122" t="s">
        <v>817</v>
      </c>
      <c r="AT709" s="30">
        <f>VLOOKUP(C709,AW:AX,2,FALSE)</f>
        <v>0</v>
      </c>
    </row>
    <row r="710" spans="1:46" ht="61.5" x14ac:dyDescent="0.85">
      <c r="A710" s="30">
        <v>1</v>
      </c>
      <c r="B710" s="108">
        <f>SUBTOTAL(103,$A$387:A710)</f>
        <v>283</v>
      </c>
      <c r="C710" s="34" t="s">
        <v>152</v>
      </c>
      <c r="D710" s="47">
        <f>E710+F710+G710+H710+I710+J710+L710+N710+P710+R710+T710+U710+V710+W710+X710+Y710+Z710+AA710+AB710+AC710+AD710+AE710</f>
        <v>1799918.22</v>
      </c>
      <c r="E710" s="47">
        <v>0</v>
      </c>
      <c r="F710" s="47">
        <v>0</v>
      </c>
      <c r="G710" s="47">
        <v>0</v>
      </c>
      <c r="H710" s="47">
        <v>0</v>
      </c>
      <c r="I710" s="47">
        <v>367412.22</v>
      </c>
      <c r="J710" s="47">
        <v>0</v>
      </c>
      <c r="K710" s="49">
        <v>0</v>
      </c>
      <c r="L710" s="47">
        <v>0</v>
      </c>
      <c r="M710" s="47">
        <v>300</v>
      </c>
      <c r="N710" s="47">
        <v>1287679.6200000001</v>
      </c>
      <c r="O710" s="47">
        <v>0</v>
      </c>
      <c r="P710" s="47">
        <v>0</v>
      </c>
      <c r="Q710" s="47">
        <v>0</v>
      </c>
      <c r="R710" s="47">
        <v>0</v>
      </c>
      <c r="S710" s="47">
        <v>0</v>
      </c>
      <c r="T710" s="47">
        <v>0</v>
      </c>
      <c r="U710" s="47">
        <v>0</v>
      </c>
      <c r="V710" s="47">
        <v>0</v>
      </c>
      <c r="W710" s="47">
        <v>0</v>
      </c>
      <c r="X710" s="47">
        <v>0</v>
      </c>
      <c r="Y710" s="47">
        <v>0</v>
      </c>
      <c r="Z710" s="47">
        <v>0</v>
      </c>
      <c r="AA710" s="47">
        <v>0</v>
      </c>
      <c r="AB710" s="47">
        <v>0</v>
      </c>
      <c r="AC710" s="47">
        <v>24826.38</v>
      </c>
      <c r="AD710" s="47">
        <v>120000</v>
      </c>
      <c r="AE710" s="47">
        <v>0</v>
      </c>
      <c r="AF710" s="50">
        <v>2021</v>
      </c>
      <c r="AG710" s="50">
        <v>2021</v>
      </c>
      <c r="AH710" s="51">
        <v>2021</v>
      </c>
      <c r="AT710" s="30" t="e">
        <f>VLOOKUP(C710,AW:AX,2,FALSE)</f>
        <v>#N/A</v>
      </c>
    </row>
    <row r="711" spans="1:46" ht="61.5" x14ac:dyDescent="0.85">
      <c r="B711" s="34" t="s">
        <v>946</v>
      </c>
      <c r="C711" s="34"/>
      <c r="D711" s="47">
        <f>D712</f>
        <v>3446408.27</v>
      </c>
      <c r="E711" s="47">
        <f t="shared" ref="E711:AE711" si="161">E712</f>
        <v>0</v>
      </c>
      <c r="F711" s="47">
        <f t="shared" si="161"/>
        <v>0</v>
      </c>
      <c r="G711" s="47">
        <f t="shared" si="161"/>
        <v>0</v>
      </c>
      <c r="H711" s="47">
        <f t="shared" si="161"/>
        <v>0</v>
      </c>
      <c r="I711" s="47">
        <f t="shared" si="161"/>
        <v>0</v>
      </c>
      <c r="J711" s="47">
        <f t="shared" si="161"/>
        <v>0</v>
      </c>
      <c r="K711" s="49">
        <f t="shared" si="161"/>
        <v>0</v>
      </c>
      <c r="L711" s="47">
        <f t="shared" si="161"/>
        <v>0</v>
      </c>
      <c r="M711" s="47">
        <f t="shared" si="161"/>
        <v>660.00388180300001</v>
      </c>
      <c r="N711" s="47">
        <f t="shared" si="161"/>
        <v>3247692.88</v>
      </c>
      <c r="O711" s="47">
        <f t="shared" si="161"/>
        <v>0</v>
      </c>
      <c r="P711" s="47">
        <f t="shared" si="161"/>
        <v>0</v>
      </c>
      <c r="Q711" s="47">
        <f t="shared" si="161"/>
        <v>0</v>
      </c>
      <c r="R711" s="47">
        <f t="shared" si="161"/>
        <v>0</v>
      </c>
      <c r="S711" s="47">
        <f t="shared" si="161"/>
        <v>0</v>
      </c>
      <c r="T711" s="47">
        <f t="shared" si="161"/>
        <v>0</v>
      </c>
      <c r="U711" s="47">
        <f t="shared" si="161"/>
        <v>0</v>
      </c>
      <c r="V711" s="47">
        <f t="shared" si="161"/>
        <v>0</v>
      </c>
      <c r="W711" s="47">
        <f t="shared" si="161"/>
        <v>0</v>
      </c>
      <c r="X711" s="47">
        <f t="shared" si="161"/>
        <v>0</v>
      </c>
      <c r="Y711" s="47">
        <f t="shared" si="161"/>
        <v>0</v>
      </c>
      <c r="Z711" s="47">
        <f t="shared" si="161"/>
        <v>0</v>
      </c>
      <c r="AA711" s="47">
        <f t="shared" si="161"/>
        <v>0</v>
      </c>
      <c r="AB711" s="47">
        <f t="shared" si="161"/>
        <v>0</v>
      </c>
      <c r="AC711" s="47">
        <f t="shared" si="161"/>
        <v>48715.39</v>
      </c>
      <c r="AD711" s="47">
        <f t="shared" si="161"/>
        <v>150000</v>
      </c>
      <c r="AE711" s="47">
        <f t="shared" si="161"/>
        <v>0</v>
      </c>
      <c r="AF711" s="121" t="s">
        <v>817</v>
      </c>
      <c r="AG711" s="121" t="s">
        <v>817</v>
      </c>
      <c r="AH711" s="122" t="s">
        <v>817</v>
      </c>
      <c r="AT711" s="30">
        <f>VLOOKUP(C711,AW:AX,2,FALSE)</f>
        <v>0</v>
      </c>
    </row>
    <row r="712" spans="1:46" ht="61.5" x14ac:dyDescent="0.85">
      <c r="A712" s="30">
        <v>1</v>
      </c>
      <c r="B712" s="108">
        <f>SUBTOTAL(103,$A$387:A712)</f>
        <v>284</v>
      </c>
      <c r="C712" s="34" t="s">
        <v>153</v>
      </c>
      <c r="D712" s="47">
        <f>E712+F712+G712+H712+I712+J712+L712+N712+P712+R712+T712+U712+V712+W712+X712+Y712+Z712+AA712+AB712+AC712+AD712+AE712</f>
        <v>3446408.27</v>
      </c>
      <c r="E712" s="47">
        <v>0</v>
      </c>
      <c r="F712" s="47">
        <v>0</v>
      </c>
      <c r="G712" s="47">
        <v>0</v>
      </c>
      <c r="H712" s="47">
        <v>0</v>
      </c>
      <c r="I712" s="47">
        <v>0</v>
      </c>
      <c r="J712" s="47">
        <v>0</v>
      </c>
      <c r="K712" s="49">
        <v>0</v>
      </c>
      <c r="L712" s="47">
        <v>0</v>
      </c>
      <c r="M712" s="47">
        <v>660.00388180300001</v>
      </c>
      <c r="N712" s="47">
        <v>3247692.88</v>
      </c>
      <c r="O712" s="47">
        <v>0</v>
      </c>
      <c r="P712" s="47">
        <v>0</v>
      </c>
      <c r="Q712" s="47">
        <v>0</v>
      </c>
      <c r="R712" s="47">
        <v>0</v>
      </c>
      <c r="S712" s="47">
        <v>0</v>
      </c>
      <c r="T712" s="47">
        <v>0</v>
      </c>
      <c r="U712" s="47">
        <v>0</v>
      </c>
      <c r="V712" s="47">
        <v>0</v>
      </c>
      <c r="W712" s="47">
        <v>0</v>
      </c>
      <c r="X712" s="47">
        <v>0</v>
      </c>
      <c r="Y712" s="47">
        <v>0</v>
      </c>
      <c r="Z712" s="47">
        <v>0</v>
      </c>
      <c r="AA712" s="47">
        <v>0</v>
      </c>
      <c r="AB712" s="47">
        <v>0</v>
      </c>
      <c r="AC712" s="47">
        <v>48715.39</v>
      </c>
      <c r="AD712" s="47">
        <v>150000</v>
      </c>
      <c r="AE712" s="47">
        <v>0</v>
      </c>
      <c r="AF712" s="50">
        <v>2021</v>
      </c>
      <c r="AG712" s="50">
        <v>2021</v>
      </c>
      <c r="AH712" s="51">
        <v>2021</v>
      </c>
      <c r="AT712" s="30" t="e">
        <f>VLOOKUP(C712,AW:AX,2,FALSE)</f>
        <v>#N/A</v>
      </c>
    </row>
    <row r="713" spans="1:46" ht="61.5" x14ac:dyDescent="0.85">
      <c r="B713" s="34" t="s">
        <v>947</v>
      </c>
      <c r="C713" s="34"/>
      <c r="D713" s="47">
        <f>D714</f>
        <v>2957808</v>
      </c>
      <c r="E713" s="47">
        <f t="shared" ref="E713:AE713" si="162">E714</f>
        <v>0</v>
      </c>
      <c r="F713" s="47">
        <f t="shared" si="162"/>
        <v>0</v>
      </c>
      <c r="G713" s="47">
        <f t="shared" si="162"/>
        <v>0</v>
      </c>
      <c r="H713" s="47">
        <f t="shared" si="162"/>
        <v>0</v>
      </c>
      <c r="I713" s="47">
        <f t="shared" si="162"/>
        <v>0</v>
      </c>
      <c r="J713" s="47">
        <f t="shared" si="162"/>
        <v>0</v>
      </c>
      <c r="K713" s="49">
        <f t="shared" si="162"/>
        <v>0</v>
      </c>
      <c r="L713" s="47">
        <f t="shared" si="162"/>
        <v>0</v>
      </c>
      <c r="M713" s="47">
        <f t="shared" si="162"/>
        <v>600</v>
      </c>
      <c r="N713" s="47">
        <f t="shared" si="162"/>
        <v>2766313.3</v>
      </c>
      <c r="O713" s="47">
        <f t="shared" si="162"/>
        <v>0</v>
      </c>
      <c r="P713" s="47">
        <f t="shared" si="162"/>
        <v>0</v>
      </c>
      <c r="Q713" s="47">
        <f t="shared" si="162"/>
        <v>0</v>
      </c>
      <c r="R713" s="47">
        <f t="shared" si="162"/>
        <v>0</v>
      </c>
      <c r="S713" s="47">
        <f t="shared" si="162"/>
        <v>0</v>
      </c>
      <c r="T713" s="47">
        <f t="shared" si="162"/>
        <v>0</v>
      </c>
      <c r="U713" s="47">
        <f t="shared" si="162"/>
        <v>0</v>
      </c>
      <c r="V713" s="47">
        <f t="shared" si="162"/>
        <v>0</v>
      </c>
      <c r="W713" s="47">
        <f t="shared" si="162"/>
        <v>0</v>
      </c>
      <c r="X713" s="47">
        <f t="shared" si="162"/>
        <v>0</v>
      </c>
      <c r="Y713" s="47">
        <f t="shared" si="162"/>
        <v>0</v>
      </c>
      <c r="Z713" s="47">
        <f t="shared" si="162"/>
        <v>0</v>
      </c>
      <c r="AA713" s="47">
        <f t="shared" si="162"/>
        <v>0</v>
      </c>
      <c r="AB713" s="47">
        <f t="shared" si="162"/>
        <v>0</v>
      </c>
      <c r="AC713" s="47">
        <f t="shared" si="162"/>
        <v>41494.699999999997</v>
      </c>
      <c r="AD713" s="47">
        <f t="shared" si="162"/>
        <v>150000</v>
      </c>
      <c r="AE713" s="47">
        <f t="shared" si="162"/>
        <v>0</v>
      </c>
      <c r="AF713" s="121" t="s">
        <v>817</v>
      </c>
      <c r="AG713" s="121" t="s">
        <v>817</v>
      </c>
      <c r="AH713" s="122" t="s">
        <v>817</v>
      </c>
      <c r="AT713" s="30">
        <f>VLOOKUP(C713,AW:AX,2,FALSE)</f>
        <v>0</v>
      </c>
    </row>
    <row r="714" spans="1:46" ht="61.5" x14ac:dyDescent="0.85">
      <c r="A714" s="30">
        <v>1</v>
      </c>
      <c r="B714" s="108">
        <f>SUBTOTAL(103,$A$387:A714)</f>
        <v>285</v>
      </c>
      <c r="C714" s="34" t="s">
        <v>158</v>
      </c>
      <c r="D714" s="47">
        <f>E714+F714+G714+H714+I714+J714+L714+N714+P714+R714+T714+U714+V714+W714+X714+Y714+Z714+AA714+AB714+AC714+AD714+AE714</f>
        <v>2957808</v>
      </c>
      <c r="E714" s="47">
        <v>0</v>
      </c>
      <c r="F714" s="47">
        <v>0</v>
      </c>
      <c r="G714" s="47">
        <v>0</v>
      </c>
      <c r="H714" s="47">
        <v>0</v>
      </c>
      <c r="I714" s="47">
        <v>0</v>
      </c>
      <c r="J714" s="47">
        <v>0</v>
      </c>
      <c r="K714" s="49">
        <v>0</v>
      </c>
      <c r="L714" s="47">
        <v>0</v>
      </c>
      <c r="M714" s="47">
        <v>600</v>
      </c>
      <c r="N714" s="47">
        <v>2766313.3</v>
      </c>
      <c r="O714" s="47">
        <v>0</v>
      </c>
      <c r="P714" s="47">
        <v>0</v>
      </c>
      <c r="Q714" s="47">
        <v>0</v>
      </c>
      <c r="R714" s="47">
        <v>0</v>
      </c>
      <c r="S714" s="47">
        <v>0</v>
      </c>
      <c r="T714" s="47">
        <v>0</v>
      </c>
      <c r="U714" s="47">
        <v>0</v>
      </c>
      <c r="V714" s="47">
        <v>0</v>
      </c>
      <c r="W714" s="47">
        <v>0</v>
      </c>
      <c r="X714" s="47">
        <v>0</v>
      </c>
      <c r="Y714" s="47">
        <v>0</v>
      </c>
      <c r="Z714" s="47">
        <v>0</v>
      </c>
      <c r="AA714" s="47">
        <v>0</v>
      </c>
      <c r="AB714" s="47">
        <v>0</v>
      </c>
      <c r="AC714" s="47">
        <v>41494.699999999997</v>
      </c>
      <c r="AD714" s="47">
        <v>150000</v>
      </c>
      <c r="AE714" s="47">
        <v>0</v>
      </c>
      <c r="AF714" s="50">
        <v>2021</v>
      </c>
      <c r="AG714" s="50">
        <v>2021</v>
      </c>
      <c r="AH714" s="51">
        <v>2021</v>
      </c>
      <c r="AT714" s="30" t="e">
        <f>VLOOKUP(C714,AW:AX,2,FALSE)</f>
        <v>#N/A</v>
      </c>
    </row>
    <row r="715" spans="1:46" ht="61.5" x14ac:dyDescent="0.85">
      <c r="B715" s="34" t="s">
        <v>919</v>
      </c>
      <c r="C715" s="34"/>
      <c r="D715" s="47">
        <f>D716</f>
        <v>4651054.3499999996</v>
      </c>
      <c r="E715" s="47">
        <f t="shared" ref="E715:AE715" si="163">E716</f>
        <v>0</v>
      </c>
      <c r="F715" s="47">
        <f t="shared" si="163"/>
        <v>0</v>
      </c>
      <c r="G715" s="47">
        <f t="shared" si="163"/>
        <v>0</v>
      </c>
      <c r="H715" s="47">
        <f t="shared" si="163"/>
        <v>0</v>
      </c>
      <c r="I715" s="47">
        <f t="shared" si="163"/>
        <v>0</v>
      </c>
      <c r="J715" s="47">
        <f t="shared" si="163"/>
        <v>0</v>
      </c>
      <c r="K715" s="49">
        <f t="shared" si="163"/>
        <v>0</v>
      </c>
      <c r="L715" s="47">
        <f t="shared" si="163"/>
        <v>0</v>
      </c>
      <c r="M715" s="47">
        <f t="shared" si="163"/>
        <v>785</v>
      </c>
      <c r="N715" s="47">
        <f t="shared" si="163"/>
        <v>4434536.3099999996</v>
      </c>
      <c r="O715" s="47">
        <f t="shared" si="163"/>
        <v>0</v>
      </c>
      <c r="P715" s="47">
        <f t="shared" si="163"/>
        <v>0</v>
      </c>
      <c r="Q715" s="47">
        <f t="shared" si="163"/>
        <v>0</v>
      </c>
      <c r="R715" s="47">
        <f t="shared" si="163"/>
        <v>0</v>
      </c>
      <c r="S715" s="47">
        <f t="shared" si="163"/>
        <v>0</v>
      </c>
      <c r="T715" s="47">
        <f t="shared" si="163"/>
        <v>0</v>
      </c>
      <c r="U715" s="47">
        <f t="shared" si="163"/>
        <v>0</v>
      </c>
      <c r="V715" s="47">
        <f t="shared" si="163"/>
        <v>0</v>
      </c>
      <c r="W715" s="47">
        <f t="shared" si="163"/>
        <v>0</v>
      </c>
      <c r="X715" s="47">
        <f t="shared" si="163"/>
        <v>0</v>
      </c>
      <c r="Y715" s="47">
        <f t="shared" si="163"/>
        <v>0</v>
      </c>
      <c r="Z715" s="47">
        <f t="shared" si="163"/>
        <v>0</v>
      </c>
      <c r="AA715" s="47">
        <f t="shared" si="163"/>
        <v>0</v>
      </c>
      <c r="AB715" s="47">
        <f t="shared" si="163"/>
        <v>0</v>
      </c>
      <c r="AC715" s="47">
        <f t="shared" si="163"/>
        <v>66518.039999999994</v>
      </c>
      <c r="AD715" s="47">
        <f t="shared" si="163"/>
        <v>150000</v>
      </c>
      <c r="AE715" s="47">
        <f t="shared" si="163"/>
        <v>0</v>
      </c>
      <c r="AF715" s="121" t="s">
        <v>817</v>
      </c>
      <c r="AG715" s="121" t="s">
        <v>817</v>
      </c>
      <c r="AH715" s="122" t="s">
        <v>817</v>
      </c>
      <c r="AT715" s="30">
        <f>VLOOKUP(C715,AW:AX,2,FALSE)</f>
        <v>0</v>
      </c>
    </row>
    <row r="716" spans="1:46" ht="61.5" x14ac:dyDescent="0.85">
      <c r="A716" s="30">
        <v>1</v>
      </c>
      <c r="B716" s="108">
        <f>SUBTOTAL(103,$A$387:A716)</f>
        <v>286</v>
      </c>
      <c r="C716" s="34" t="s">
        <v>157</v>
      </c>
      <c r="D716" s="47">
        <f>E716+F716+G716+H716+I716+J716+L716+N716+P716+R716+T716+U716+V716+W716+X716+Y716+Z716+AA716+AB716+AC716+AD716+AE716</f>
        <v>4651054.3499999996</v>
      </c>
      <c r="E716" s="47">
        <v>0</v>
      </c>
      <c r="F716" s="47">
        <v>0</v>
      </c>
      <c r="G716" s="47">
        <v>0</v>
      </c>
      <c r="H716" s="47">
        <v>0</v>
      </c>
      <c r="I716" s="47">
        <v>0</v>
      </c>
      <c r="J716" s="47">
        <v>0</v>
      </c>
      <c r="K716" s="49">
        <v>0</v>
      </c>
      <c r="L716" s="47">
        <v>0</v>
      </c>
      <c r="M716" s="47">
        <v>785</v>
      </c>
      <c r="N716" s="47">
        <v>4434536.3099999996</v>
      </c>
      <c r="O716" s="47">
        <v>0</v>
      </c>
      <c r="P716" s="47">
        <v>0</v>
      </c>
      <c r="Q716" s="47">
        <v>0</v>
      </c>
      <c r="R716" s="47">
        <v>0</v>
      </c>
      <c r="S716" s="47">
        <v>0</v>
      </c>
      <c r="T716" s="47">
        <v>0</v>
      </c>
      <c r="U716" s="47">
        <v>0</v>
      </c>
      <c r="V716" s="47">
        <v>0</v>
      </c>
      <c r="W716" s="47">
        <v>0</v>
      </c>
      <c r="X716" s="47">
        <v>0</v>
      </c>
      <c r="Y716" s="47">
        <v>0</v>
      </c>
      <c r="Z716" s="47">
        <v>0</v>
      </c>
      <c r="AA716" s="47">
        <v>0</v>
      </c>
      <c r="AB716" s="47">
        <v>0</v>
      </c>
      <c r="AC716" s="47">
        <v>66518.039999999994</v>
      </c>
      <c r="AD716" s="47">
        <v>150000</v>
      </c>
      <c r="AE716" s="47">
        <v>0</v>
      </c>
      <c r="AF716" s="50">
        <v>2021</v>
      </c>
      <c r="AG716" s="50">
        <v>2021</v>
      </c>
      <c r="AH716" s="51">
        <v>2021</v>
      </c>
      <c r="AT716" s="30" t="e">
        <f>VLOOKUP(C716,AW:AX,2,FALSE)</f>
        <v>#N/A</v>
      </c>
    </row>
    <row r="717" spans="1:46" ht="61.5" x14ac:dyDescent="0.85">
      <c r="B717" s="34" t="s">
        <v>920</v>
      </c>
      <c r="C717" s="34"/>
      <c r="D717" s="47">
        <f>D718+D719+D720</f>
        <v>15298671.6</v>
      </c>
      <c r="E717" s="47">
        <f t="shared" ref="E717:AE717" si="164">E718+E719+E720</f>
        <v>0</v>
      </c>
      <c r="F717" s="47">
        <f t="shared" si="164"/>
        <v>0</v>
      </c>
      <c r="G717" s="47">
        <f t="shared" si="164"/>
        <v>0</v>
      </c>
      <c r="H717" s="47">
        <f t="shared" si="164"/>
        <v>0</v>
      </c>
      <c r="I717" s="47">
        <f t="shared" si="164"/>
        <v>0</v>
      </c>
      <c r="J717" s="47">
        <f t="shared" si="164"/>
        <v>0</v>
      </c>
      <c r="K717" s="49">
        <f t="shared" si="164"/>
        <v>0</v>
      </c>
      <c r="L717" s="47">
        <f t="shared" si="164"/>
        <v>0</v>
      </c>
      <c r="M717" s="47">
        <f t="shared" si="164"/>
        <v>2571.9749999999999</v>
      </c>
      <c r="N717" s="47">
        <f t="shared" si="164"/>
        <v>14599676.449999999</v>
      </c>
      <c r="O717" s="47">
        <f t="shared" si="164"/>
        <v>0</v>
      </c>
      <c r="P717" s="47">
        <f t="shared" si="164"/>
        <v>0</v>
      </c>
      <c r="Q717" s="47">
        <f t="shared" si="164"/>
        <v>0</v>
      </c>
      <c r="R717" s="47">
        <f t="shared" si="164"/>
        <v>0</v>
      </c>
      <c r="S717" s="47">
        <f t="shared" si="164"/>
        <v>0</v>
      </c>
      <c r="T717" s="47">
        <f t="shared" si="164"/>
        <v>0</v>
      </c>
      <c r="U717" s="47">
        <f t="shared" si="164"/>
        <v>0</v>
      </c>
      <c r="V717" s="47">
        <f t="shared" si="164"/>
        <v>0</v>
      </c>
      <c r="W717" s="47">
        <f t="shared" si="164"/>
        <v>0</v>
      </c>
      <c r="X717" s="47">
        <f t="shared" si="164"/>
        <v>0</v>
      </c>
      <c r="Y717" s="47">
        <f t="shared" si="164"/>
        <v>0</v>
      </c>
      <c r="Z717" s="47">
        <f t="shared" si="164"/>
        <v>0</v>
      </c>
      <c r="AA717" s="47">
        <f t="shared" si="164"/>
        <v>0</v>
      </c>
      <c r="AB717" s="47">
        <f t="shared" si="164"/>
        <v>0</v>
      </c>
      <c r="AC717" s="47">
        <f t="shared" si="164"/>
        <v>218995.15000000002</v>
      </c>
      <c r="AD717" s="47">
        <f t="shared" si="164"/>
        <v>480000</v>
      </c>
      <c r="AE717" s="47">
        <f t="shared" si="164"/>
        <v>0</v>
      </c>
      <c r="AF717" s="121" t="s">
        <v>817</v>
      </c>
      <c r="AG717" s="121" t="s">
        <v>817</v>
      </c>
      <c r="AH717" s="122" t="s">
        <v>817</v>
      </c>
      <c r="AT717" s="30">
        <f>VLOOKUP(C717,AW:AX,2,FALSE)</f>
        <v>0</v>
      </c>
    </row>
    <row r="718" spans="1:46" ht="61.5" x14ac:dyDescent="0.85">
      <c r="A718" s="30">
        <v>1</v>
      </c>
      <c r="B718" s="108">
        <f>SUBTOTAL(103,$A$387:A718)</f>
        <v>287</v>
      </c>
      <c r="C718" s="34" t="s">
        <v>154</v>
      </c>
      <c r="D718" s="47">
        <f t="shared" ref="D718:D720" si="165">E718+F718+G718+H718+I718+J718+L718+N718+P718+R718+T718+U718+V718+W718+X718+Y718+Z718+AA718+AB718+AC718+AD718+AE718</f>
        <v>5244797.5</v>
      </c>
      <c r="E718" s="47">
        <v>0</v>
      </c>
      <c r="F718" s="47">
        <v>0</v>
      </c>
      <c r="G718" s="47">
        <v>0</v>
      </c>
      <c r="H718" s="47">
        <v>0</v>
      </c>
      <c r="I718" s="47">
        <v>0</v>
      </c>
      <c r="J718" s="47">
        <v>0</v>
      </c>
      <c r="K718" s="49">
        <v>0</v>
      </c>
      <c r="L718" s="47">
        <v>0</v>
      </c>
      <c r="M718" s="47">
        <v>850</v>
      </c>
      <c r="N718" s="47">
        <v>5019504.93</v>
      </c>
      <c r="O718" s="47">
        <v>0</v>
      </c>
      <c r="P718" s="47">
        <v>0</v>
      </c>
      <c r="Q718" s="47">
        <v>0</v>
      </c>
      <c r="R718" s="47">
        <v>0</v>
      </c>
      <c r="S718" s="47">
        <v>0</v>
      </c>
      <c r="T718" s="47">
        <v>0</v>
      </c>
      <c r="U718" s="47">
        <v>0</v>
      </c>
      <c r="V718" s="47">
        <v>0</v>
      </c>
      <c r="W718" s="47">
        <v>0</v>
      </c>
      <c r="X718" s="47">
        <v>0</v>
      </c>
      <c r="Y718" s="47">
        <v>0</v>
      </c>
      <c r="Z718" s="47">
        <v>0</v>
      </c>
      <c r="AA718" s="47">
        <v>0</v>
      </c>
      <c r="AB718" s="47">
        <v>0</v>
      </c>
      <c r="AC718" s="47">
        <v>75292.570000000007</v>
      </c>
      <c r="AD718" s="47">
        <v>150000</v>
      </c>
      <c r="AE718" s="47">
        <v>0</v>
      </c>
      <c r="AF718" s="50">
        <v>2021</v>
      </c>
      <c r="AG718" s="50">
        <v>2021</v>
      </c>
      <c r="AH718" s="51">
        <v>2021</v>
      </c>
      <c r="AT718" s="30" t="e">
        <f>VLOOKUP(C718,AW:AX,2,FALSE)</f>
        <v>#N/A</v>
      </c>
    </row>
    <row r="719" spans="1:46" ht="61.5" x14ac:dyDescent="0.85">
      <c r="A719" s="30">
        <v>1</v>
      </c>
      <c r="B719" s="108">
        <f>SUBTOTAL(103,$A$387:A719)</f>
        <v>288</v>
      </c>
      <c r="C719" s="34" t="s">
        <v>155</v>
      </c>
      <c r="D719" s="47">
        <f t="shared" si="165"/>
        <v>6908757.5199999996</v>
      </c>
      <c r="E719" s="47">
        <v>0</v>
      </c>
      <c r="F719" s="47">
        <v>0</v>
      </c>
      <c r="G719" s="47">
        <v>0</v>
      </c>
      <c r="H719" s="47">
        <v>0</v>
      </c>
      <c r="I719" s="47">
        <v>0</v>
      </c>
      <c r="J719" s="47">
        <v>0</v>
      </c>
      <c r="K719" s="49">
        <v>0</v>
      </c>
      <c r="L719" s="47">
        <v>0</v>
      </c>
      <c r="M719" s="47">
        <v>1119.67</v>
      </c>
      <c r="N719" s="47">
        <v>6629317.75</v>
      </c>
      <c r="O719" s="47">
        <v>0</v>
      </c>
      <c r="P719" s="47">
        <v>0</v>
      </c>
      <c r="Q719" s="47">
        <v>0</v>
      </c>
      <c r="R719" s="47">
        <v>0</v>
      </c>
      <c r="S719" s="47">
        <v>0</v>
      </c>
      <c r="T719" s="47">
        <v>0</v>
      </c>
      <c r="U719" s="47">
        <v>0</v>
      </c>
      <c r="V719" s="47">
        <v>0</v>
      </c>
      <c r="W719" s="47">
        <v>0</v>
      </c>
      <c r="X719" s="47">
        <v>0</v>
      </c>
      <c r="Y719" s="47">
        <v>0</v>
      </c>
      <c r="Z719" s="47">
        <v>0</v>
      </c>
      <c r="AA719" s="47">
        <v>0</v>
      </c>
      <c r="AB719" s="47">
        <v>0</v>
      </c>
      <c r="AC719" s="47">
        <v>99439.77</v>
      </c>
      <c r="AD719" s="47">
        <v>180000</v>
      </c>
      <c r="AE719" s="47">
        <v>0</v>
      </c>
      <c r="AF719" s="50">
        <v>2021</v>
      </c>
      <c r="AG719" s="50">
        <v>2021</v>
      </c>
      <c r="AH719" s="51">
        <v>2021</v>
      </c>
      <c r="AT719" s="30" t="e">
        <f>VLOOKUP(C719,AW:AX,2,FALSE)</f>
        <v>#N/A</v>
      </c>
    </row>
    <row r="720" spans="1:46" ht="61.5" x14ac:dyDescent="0.85">
      <c r="A720" s="30">
        <v>1</v>
      </c>
      <c r="B720" s="108">
        <f>SUBTOTAL(103,$A$387:A720)</f>
        <v>289</v>
      </c>
      <c r="C720" s="34" t="s">
        <v>156</v>
      </c>
      <c r="D720" s="47">
        <f t="shared" si="165"/>
        <v>3145116.58</v>
      </c>
      <c r="E720" s="47">
        <v>0</v>
      </c>
      <c r="F720" s="47">
        <v>0</v>
      </c>
      <c r="G720" s="47">
        <v>0</v>
      </c>
      <c r="H720" s="47">
        <v>0</v>
      </c>
      <c r="I720" s="47">
        <v>0</v>
      </c>
      <c r="J720" s="47">
        <v>0</v>
      </c>
      <c r="K720" s="49">
        <v>0</v>
      </c>
      <c r="L720" s="47">
        <v>0</v>
      </c>
      <c r="M720" s="47">
        <v>602.30499999999995</v>
      </c>
      <c r="N720" s="47">
        <v>2950853.77</v>
      </c>
      <c r="O720" s="47">
        <v>0</v>
      </c>
      <c r="P720" s="47">
        <v>0</v>
      </c>
      <c r="Q720" s="47">
        <v>0</v>
      </c>
      <c r="R720" s="47">
        <v>0</v>
      </c>
      <c r="S720" s="47">
        <v>0</v>
      </c>
      <c r="T720" s="47">
        <v>0</v>
      </c>
      <c r="U720" s="47">
        <v>0</v>
      </c>
      <c r="V720" s="47">
        <v>0</v>
      </c>
      <c r="W720" s="47">
        <v>0</v>
      </c>
      <c r="X720" s="47">
        <v>0</v>
      </c>
      <c r="Y720" s="47">
        <v>0</v>
      </c>
      <c r="Z720" s="47">
        <v>0</v>
      </c>
      <c r="AA720" s="47">
        <v>0</v>
      </c>
      <c r="AB720" s="47">
        <v>0</v>
      </c>
      <c r="AC720" s="47">
        <v>44262.81</v>
      </c>
      <c r="AD720" s="47">
        <v>150000</v>
      </c>
      <c r="AE720" s="47">
        <v>0</v>
      </c>
      <c r="AF720" s="50">
        <v>2021</v>
      </c>
      <c r="AG720" s="50">
        <v>2021</v>
      </c>
      <c r="AH720" s="51">
        <v>2021</v>
      </c>
      <c r="AT720" s="30" t="e">
        <f>VLOOKUP(C720,AW:AX,2,FALSE)</f>
        <v>#N/A</v>
      </c>
    </row>
    <row r="721" spans="1:46" ht="61.5" x14ac:dyDescent="0.85">
      <c r="B721" s="34" t="s">
        <v>921</v>
      </c>
      <c r="C721" s="34"/>
      <c r="D721" s="47">
        <f>D722+D723+D724</f>
        <v>15621829.470000001</v>
      </c>
      <c r="E721" s="47">
        <f t="shared" ref="E721:AE721" si="166">E722+E723+E724</f>
        <v>0</v>
      </c>
      <c r="F721" s="47">
        <f t="shared" si="166"/>
        <v>0</v>
      </c>
      <c r="G721" s="47">
        <f t="shared" si="166"/>
        <v>0</v>
      </c>
      <c r="H721" s="47">
        <f t="shared" si="166"/>
        <v>464292.62</v>
      </c>
      <c r="I721" s="47">
        <f t="shared" si="166"/>
        <v>0</v>
      </c>
      <c r="J721" s="47">
        <f t="shared" si="166"/>
        <v>0</v>
      </c>
      <c r="K721" s="49">
        <f t="shared" si="166"/>
        <v>0</v>
      </c>
      <c r="L721" s="47">
        <f t="shared" si="166"/>
        <v>0</v>
      </c>
      <c r="M721" s="47">
        <f t="shared" si="166"/>
        <v>2765.84</v>
      </c>
      <c r="N721" s="47">
        <f t="shared" si="166"/>
        <v>14503027.050000001</v>
      </c>
      <c r="O721" s="47">
        <f t="shared" si="166"/>
        <v>0</v>
      </c>
      <c r="P721" s="47">
        <f t="shared" si="166"/>
        <v>0</v>
      </c>
      <c r="Q721" s="47">
        <f t="shared" si="166"/>
        <v>0</v>
      </c>
      <c r="R721" s="47">
        <f t="shared" si="166"/>
        <v>0</v>
      </c>
      <c r="S721" s="47">
        <f t="shared" si="166"/>
        <v>0</v>
      </c>
      <c r="T721" s="47">
        <f t="shared" si="166"/>
        <v>0</v>
      </c>
      <c r="U721" s="47">
        <f t="shared" si="166"/>
        <v>0</v>
      </c>
      <c r="V721" s="47">
        <f t="shared" si="166"/>
        <v>0</v>
      </c>
      <c r="W721" s="47">
        <f t="shared" si="166"/>
        <v>0</v>
      </c>
      <c r="X721" s="47">
        <f t="shared" si="166"/>
        <v>0</v>
      </c>
      <c r="Y721" s="47">
        <f t="shared" si="166"/>
        <v>0</v>
      </c>
      <c r="Z721" s="47">
        <f t="shared" si="166"/>
        <v>0</v>
      </c>
      <c r="AA721" s="47">
        <f t="shared" si="166"/>
        <v>0</v>
      </c>
      <c r="AB721" s="47">
        <f t="shared" si="166"/>
        <v>0</v>
      </c>
      <c r="AC721" s="47">
        <f t="shared" si="166"/>
        <v>224509.80000000002</v>
      </c>
      <c r="AD721" s="47">
        <f t="shared" si="166"/>
        <v>430000</v>
      </c>
      <c r="AE721" s="47">
        <f t="shared" si="166"/>
        <v>0</v>
      </c>
      <c r="AF721" s="121" t="s">
        <v>817</v>
      </c>
      <c r="AG721" s="121" t="s">
        <v>817</v>
      </c>
      <c r="AH721" s="122" t="s">
        <v>817</v>
      </c>
      <c r="AT721" s="30">
        <f>VLOOKUP(C721,AW:AX,2,FALSE)</f>
        <v>0</v>
      </c>
    </row>
    <row r="722" spans="1:46" ht="61.5" x14ac:dyDescent="0.85">
      <c r="A722" s="30">
        <v>1</v>
      </c>
      <c r="B722" s="108">
        <f>SUBTOTAL(103,$A$387:A722)</f>
        <v>290</v>
      </c>
      <c r="C722" s="34" t="s">
        <v>149</v>
      </c>
      <c r="D722" s="47">
        <f t="shared" ref="D722:D724" si="167">E722+F722+G722+H722+I722+J722+L722+N722+P722+R722+T722+U722+V722+W722+X722+Y722+Z722+AA722+AB722+AC722+AD722+AE722</f>
        <v>6391288.3800000008</v>
      </c>
      <c r="E722" s="47">
        <v>0</v>
      </c>
      <c r="F722" s="47">
        <v>0</v>
      </c>
      <c r="G722" s="47">
        <v>0</v>
      </c>
      <c r="H722" s="47">
        <v>0</v>
      </c>
      <c r="I722" s="47">
        <v>0</v>
      </c>
      <c r="J722" s="47">
        <v>0</v>
      </c>
      <c r="K722" s="49">
        <v>0</v>
      </c>
      <c r="L722" s="47">
        <v>0</v>
      </c>
      <c r="M722" s="47">
        <v>1101.8</v>
      </c>
      <c r="N722" s="47">
        <v>6119495.9400000004</v>
      </c>
      <c r="O722" s="47">
        <v>0</v>
      </c>
      <c r="P722" s="47">
        <v>0</v>
      </c>
      <c r="Q722" s="47">
        <v>0</v>
      </c>
      <c r="R722" s="47">
        <v>0</v>
      </c>
      <c r="S722" s="47">
        <v>0</v>
      </c>
      <c r="T722" s="47">
        <v>0</v>
      </c>
      <c r="U722" s="47">
        <v>0</v>
      </c>
      <c r="V722" s="47">
        <v>0</v>
      </c>
      <c r="W722" s="47">
        <v>0</v>
      </c>
      <c r="X722" s="47">
        <v>0</v>
      </c>
      <c r="Y722" s="47">
        <v>0</v>
      </c>
      <c r="Z722" s="47">
        <v>0</v>
      </c>
      <c r="AA722" s="47">
        <v>0</v>
      </c>
      <c r="AB722" s="47">
        <v>0</v>
      </c>
      <c r="AC722" s="47">
        <v>91792.44</v>
      </c>
      <c r="AD722" s="47">
        <v>180000</v>
      </c>
      <c r="AE722" s="47">
        <v>0</v>
      </c>
      <c r="AF722" s="50">
        <v>2021</v>
      </c>
      <c r="AG722" s="50">
        <v>2021</v>
      </c>
      <c r="AH722" s="51">
        <v>2021</v>
      </c>
      <c r="AT722" s="30" t="e">
        <f>VLOOKUP(C722,AW:AX,2,FALSE)</f>
        <v>#N/A</v>
      </c>
    </row>
    <row r="723" spans="1:46" ht="61.5" x14ac:dyDescent="0.85">
      <c r="A723" s="30">
        <v>1</v>
      </c>
      <c r="B723" s="108">
        <f>SUBTOTAL(103,$A$387:A723)</f>
        <v>291</v>
      </c>
      <c r="C723" s="34" t="s">
        <v>150</v>
      </c>
      <c r="D723" s="47">
        <f t="shared" si="167"/>
        <v>8689284.0800000001</v>
      </c>
      <c r="E723" s="47">
        <v>0</v>
      </c>
      <c r="F723" s="47">
        <v>0</v>
      </c>
      <c r="G723" s="47">
        <v>0</v>
      </c>
      <c r="H723" s="47">
        <v>0</v>
      </c>
      <c r="I723" s="47">
        <v>0</v>
      </c>
      <c r="J723" s="47">
        <v>0</v>
      </c>
      <c r="K723" s="49">
        <v>0</v>
      </c>
      <c r="L723" s="47">
        <v>0</v>
      </c>
      <c r="M723" s="47">
        <v>1664.04</v>
      </c>
      <c r="N723" s="47">
        <v>8383531.1100000003</v>
      </c>
      <c r="O723" s="47">
        <v>0</v>
      </c>
      <c r="P723" s="47">
        <v>0</v>
      </c>
      <c r="Q723" s="47">
        <v>0</v>
      </c>
      <c r="R723" s="47">
        <v>0</v>
      </c>
      <c r="S723" s="47">
        <v>0</v>
      </c>
      <c r="T723" s="47">
        <v>0</v>
      </c>
      <c r="U723" s="47">
        <v>0</v>
      </c>
      <c r="V723" s="47">
        <v>0</v>
      </c>
      <c r="W723" s="47">
        <v>0</v>
      </c>
      <c r="X723" s="47">
        <v>0</v>
      </c>
      <c r="Y723" s="47">
        <v>0</v>
      </c>
      <c r="Z723" s="47">
        <v>0</v>
      </c>
      <c r="AA723" s="47">
        <v>0</v>
      </c>
      <c r="AB723" s="47">
        <v>0</v>
      </c>
      <c r="AC723" s="47">
        <v>125752.97</v>
      </c>
      <c r="AD723" s="47">
        <v>180000</v>
      </c>
      <c r="AE723" s="47">
        <v>0</v>
      </c>
      <c r="AF723" s="50">
        <v>2021</v>
      </c>
      <c r="AG723" s="50">
        <v>2021</v>
      </c>
      <c r="AH723" s="51">
        <v>2021</v>
      </c>
      <c r="AT723" s="30" t="e">
        <f>VLOOKUP(C723,AW:AX,2,FALSE)</f>
        <v>#N/A</v>
      </c>
    </row>
    <row r="724" spans="1:46" ht="61.5" x14ac:dyDescent="0.85">
      <c r="A724" s="30">
        <v>1</v>
      </c>
      <c r="B724" s="108">
        <f>SUBTOTAL(103,$A$387:A724)</f>
        <v>292</v>
      </c>
      <c r="C724" s="34" t="s">
        <v>151</v>
      </c>
      <c r="D724" s="47">
        <f t="shared" si="167"/>
        <v>541257.01</v>
      </c>
      <c r="E724" s="47">
        <v>0</v>
      </c>
      <c r="F724" s="47">
        <v>0</v>
      </c>
      <c r="G724" s="47">
        <v>0</v>
      </c>
      <c r="H724" s="47">
        <v>464292.62</v>
      </c>
      <c r="I724" s="47">
        <v>0</v>
      </c>
      <c r="J724" s="47">
        <v>0</v>
      </c>
      <c r="K724" s="49">
        <v>0</v>
      </c>
      <c r="L724" s="47">
        <v>0</v>
      </c>
      <c r="M724" s="47">
        <v>0</v>
      </c>
      <c r="N724" s="47">
        <v>0</v>
      </c>
      <c r="O724" s="47">
        <v>0</v>
      </c>
      <c r="P724" s="47">
        <v>0</v>
      </c>
      <c r="Q724" s="47">
        <v>0</v>
      </c>
      <c r="R724" s="47">
        <v>0</v>
      </c>
      <c r="S724" s="47">
        <v>0</v>
      </c>
      <c r="T724" s="47">
        <v>0</v>
      </c>
      <c r="U724" s="47">
        <v>0</v>
      </c>
      <c r="V724" s="47">
        <v>0</v>
      </c>
      <c r="W724" s="47">
        <v>0</v>
      </c>
      <c r="X724" s="47">
        <v>0</v>
      </c>
      <c r="Y724" s="47">
        <v>0</v>
      </c>
      <c r="Z724" s="47">
        <v>0</v>
      </c>
      <c r="AA724" s="47">
        <v>0</v>
      </c>
      <c r="AB724" s="47">
        <v>0</v>
      </c>
      <c r="AC724" s="47">
        <v>6964.39</v>
      </c>
      <c r="AD724" s="47">
        <v>70000</v>
      </c>
      <c r="AE724" s="47">
        <v>0</v>
      </c>
      <c r="AF724" s="50">
        <v>2021</v>
      </c>
      <c r="AG724" s="50">
        <v>2021</v>
      </c>
      <c r="AH724" s="51">
        <v>2021</v>
      </c>
      <c r="AT724" s="30" t="e">
        <f>VLOOKUP(C724,AW:AX,2,FALSE)</f>
        <v>#N/A</v>
      </c>
    </row>
    <row r="725" spans="1:46" ht="61.5" x14ac:dyDescent="0.85">
      <c r="B725" s="34" t="s">
        <v>922</v>
      </c>
      <c r="C725" s="128"/>
      <c r="D725" s="47">
        <f>D726+D727</f>
        <v>9023270.3999999985</v>
      </c>
      <c r="E725" s="47">
        <f t="shared" ref="E725:AE725" si="168">E726+E727</f>
        <v>0</v>
      </c>
      <c r="F725" s="47">
        <f t="shared" si="168"/>
        <v>0</v>
      </c>
      <c r="G725" s="47">
        <f t="shared" si="168"/>
        <v>0</v>
      </c>
      <c r="H725" s="47">
        <f t="shared" si="168"/>
        <v>0</v>
      </c>
      <c r="I725" s="47">
        <f t="shared" si="168"/>
        <v>0</v>
      </c>
      <c r="J725" s="47">
        <f t="shared" si="168"/>
        <v>0</v>
      </c>
      <c r="K725" s="49">
        <f t="shared" si="168"/>
        <v>0</v>
      </c>
      <c r="L725" s="47">
        <f t="shared" si="168"/>
        <v>0</v>
      </c>
      <c r="M725" s="47">
        <f t="shared" si="168"/>
        <v>1728</v>
      </c>
      <c r="N725" s="47">
        <f t="shared" si="168"/>
        <v>8594355.0800000001</v>
      </c>
      <c r="O725" s="47">
        <f t="shared" si="168"/>
        <v>0</v>
      </c>
      <c r="P725" s="47">
        <f t="shared" si="168"/>
        <v>0</v>
      </c>
      <c r="Q725" s="47">
        <f t="shared" si="168"/>
        <v>0</v>
      </c>
      <c r="R725" s="47">
        <f t="shared" si="168"/>
        <v>0</v>
      </c>
      <c r="S725" s="47">
        <f t="shared" si="168"/>
        <v>0</v>
      </c>
      <c r="T725" s="47">
        <f t="shared" si="168"/>
        <v>0</v>
      </c>
      <c r="U725" s="47">
        <f t="shared" si="168"/>
        <v>0</v>
      </c>
      <c r="V725" s="47">
        <f t="shared" si="168"/>
        <v>0</v>
      </c>
      <c r="W725" s="47">
        <f t="shared" si="168"/>
        <v>0</v>
      </c>
      <c r="X725" s="47">
        <f t="shared" si="168"/>
        <v>0</v>
      </c>
      <c r="Y725" s="47">
        <f t="shared" si="168"/>
        <v>0</v>
      </c>
      <c r="Z725" s="47">
        <f t="shared" si="168"/>
        <v>0</v>
      </c>
      <c r="AA725" s="47">
        <f t="shared" si="168"/>
        <v>0</v>
      </c>
      <c r="AB725" s="47">
        <f t="shared" si="168"/>
        <v>0</v>
      </c>
      <c r="AC725" s="47">
        <f t="shared" si="168"/>
        <v>128915.32</v>
      </c>
      <c r="AD725" s="47">
        <f t="shared" si="168"/>
        <v>300000</v>
      </c>
      <c r="AE725" s="47">
        <f t="shared" si="168"/>
        <v>0</v>
      </c>
      <c r="AF725" s="121" t="s">
        <v>817</v>
      </c>
      <c r="AG725" s="121" t="s">
        <v>817</v>
      </c>
      <c r="AH725" s="122" t="s">
        <v>817</v>
      </c>
      <c r="AT725" s="30">
        <f>VLOOKUP(C725,AW:AX,2,FALSE)</f>
        <v>0</v>
      </c>
    </row>
    <row r="726" spans="1:46" ht="61.5" x14ac:dyDescent="0.85">
      <c r="A726" s="30">
        <v>1</v>
      </c>
      <c r="B726" s="108">
        <f>SUBTOTAL(103,$A$387:A726)</f>
        <v>293</v>
      </c>
      <c r="C726" s="34" t="s">
        <v>98</v>
      </c>
      <c r="D726" s="47">
        <f t="shared" ref="D726:D727" si="169">E726+F726+G726+H726+I726+J726+L726+N726+P726+R726+T726+U726+V726+W726+X726+Y726+Z726+AA726+AB726+AC726+AD726+AE726</f>
        <v>4020786</v>
      </c>
      <c r="E726" s="47">
        <v>0</v>
      </c>
      <c r="F726" s="47">
        <v>0</v>
      </c>
      <c r="G726" s="47">
        <v>0</v>
      </c>
      <c r="H726" s="47">
        <v>0</v>
      </c>
      <c r="I726" s="47">
        <v>0</v>
      </c>
      <c r="J726" s="47">
        <v>0</v>
      </c>
      <c r="K726" s="49">
        <v>0</v>
      </c>
      <c r="L726" s="47">
        <v>0</v>
      </c>
      <c r="M726" s="47">
        <v>770</v>
      </c>
      <c r="N726" s="47">
        <v>3813582.27</v>
      </c>
      <c r="O726" s="47">
        <v>0</v>
      </c>
      <c r="P726" s="47">
        <v>0</v>
      </c>
      <c r="Q726" s="47">
        <v>0</v>
      </c>
      <c r="R726" s="47">
        <v>0</v>
      </c>
      <c r="S726" s="47">
        <v>0</v>
      </c>
      <c r="T726" s="47">
        <v>0</v>
      </c>
      <c r="U726" s="47">
        <v>0</v>
      </c>
      <c r="V726" s="47">
        <v>0</v>
      </c>
      <c r="W726" s="47">
        <v>0</v>
      </c>
      <c r="X726" s="47">
        <v>0</v>
      </c>
      <c r="Y726" s="47">
        <v>0</v>
      </c>
      <c r="Z726" s="47">
        <v>0</v>
      </c>
      <c r="AA726" s="47">
        <v>0</v>
      </c>
      <c r="AB726" s="47">
        <v>0</v>
      </c>
      <c r="AC726" s="47">
        <v>57203.73</v>
      </c>
      <c r="AD726" s="47">
        <v>150000</v>
      </c>
      <c r="AE726" s="47">
        <v>0</v>
      </c>
      <c r="AF726" s="50">
        <v>2021</v>
      </c>
      <c r="AG726" s="50">
        <v>2021</v>
      </c>
      <c r="AH726" s="51">
        <v>2021</v>
      </c>
      <c r="AT726" s="30" t="e">
        <f>VLOOKUP(C726,AW:AX,2,FALSE)</f>
        <v>#N/A</v>
      </c>
    </row>
    <row r="727" spans="1:46" ht="61.5" x14ac:dyDescent="0.85">
      <c r="A727" s="30">
        <v>1</v>
      </c>
      <c r="B727" s="108">
        <f>SUBTOTAL(103,$A$387:A727)</f>
        <v>294</v>
      </c>
      <c r="C727" s="34" t="s">
        <v>97</v>
      </c>
      <c r="D727" s="47">
        <f t="shared" si="169"/>
        <v>5002484.3999999994</v>
      </c>
      <c r="E727" s="47">
        <v>0</v>
      </c>
      <c r="F727" s="47">
        <v>0</v>
      </c>
      <c r="G727" s="47">
        <v>0</v>
      </c>
      <c r="H727" s="47">
        <v>0</v>
      </c>
      <c r="I727" s="47">
        <v>0</v>
      </c>
      <c r="J727" s="47">
        <v>0</v>
      </c>
      <c r="K727" s="49">
        <v>0</v>
      </c>
      <c r="L727" s="47">
        <v>0</v>
      </c>
      <c r="M727" s="47">
        <v>958</v>
      </c>
      <c r="N727" s="47">
        <v>4780772.8099999996</v>
      </c>
      <c r="O727" s="47">
        <v>0</v>
      </c>
      <c r="P727" s="47">
        <v>0</v>
      </c>
      <c r="Q727" s="47">
        <v>0</v>
      </c>
      <c r="R727" s="47">
        <v>0</v>
      </c>
      <c r="S727" s="47">
        <v>0</v>
      </c>
      <c r="T727" s="47">
        <v>0</v>
      </c>
      <c r="U727" s="47">
        <v>0</v>
      </c>
      <c r="V727" s="47">
        <v>0</v>
      </c>
      <c r="W727" s="47">
        <v>0</v>
      </c>
      <c r="X727" s="47">
        <v>0</v>
      </c>
      <c r="Y727" s="47">
        <v>0</v>
      </c>
      <c r="Z727" s="47">
        <v>0</v>
      </c>
      <c r="AA727" s="47">
        <v>0</v>
      </c>
      <c r="AB727" s="47">
        <v>0</v>
      </c>
      <c r="AC727" s="47">
        <v>71711.59</v>
      </c>
      <c r="AD727" s="47">
        <v>150000</v>
      </c>
      <c r="AE727" s="47">
        <v>0</v>
      </c>
      <c r="AF727" s="50">
        <v>2021</v>
      </c>
      <c r="AG727" s="50">
        <v>2021</v>
      </c>
      <c r="AH727" s="51">
        <v>2021</v>
      </c>
      <c r="AT727" s="30" t="e">
        <f>VLOOKUP(C727,AW:AX,2,FALSE)</f>
        <v>#N/A</v>
      </c>
    </row>
    <row r="728" spans="1:46" ht="61.5" x14ac:dyDescent="0.85">
      <c r="B728" s="34" t="s">
        <v>924</v>
      </c>
      <c r="C728" s="34"/>
      <c r="D728" s="47">
        <f>D729</f>
        <v>3080862</v>
      </c>
      <c r="E728" s="47">
        <f t="shared" ref="E728:AE728" si="170">E729</f>
        <v>0</v>
      </c>
      <c r="F728" s="47">
        <f t="shared" si="170"/>
        <v>0</v>
      </c>
      <c r="G728" s="47">
        <f t="shared" si="170"/>
        <v>0</v>
      </c>
      <c r="H728" s="47">
        <f t="shared" si="170"/>
        <v>0</v>
      </c>
      <c r="I728" s="47">
        <f t="shared" si="170"/>
        <v>0</v>
      </c>
      <c r="J728" s="47">
        <f t="shared" si="170"/>
        <v>0</v>
      </c>
      <c r="K728" s="49">
        <f t="shared" si="170"/>
        <v>0</v>
      </c>
      <c r="L728" s="47">
        <f t="shared" si="170"/>
        <v>0</v>
      </c>
      <c r="M728" s="47">
        <f t="shared" si="170"/>
        <v>590</v>
      </c>
      <c r="N728" s="47">
        <f t="shared" si="170"/>
        <v>2887548.77</v>
      </c>
      <c r="O728" s="47">
        <f t="shared" si="170"/>
        <v>0</v>
      </c>
      <c r="P728" s="47">
        <f t="shared" si="170"/>
        <v>0</v>
      </c>
      <c r="Q728" s="47">
        <f t="shared" si="170"/>
        <v>0</v>
      </c>
      <c r="R728" s="47">
        <f t="shared" si="170"/>
        <v>0</v>
      </c>
      <c r="S728" s="47">
        <f t="shared" si="170"/>
        <v>0</v>
      </c>
      <c r="T728" s="47">
        <f t="shared" si="170"/>
        <v>0</v>
      </c>
      <c r="U728" s="47">
        <f t="shared" si="170"/>
        <v>0</v>
      </c>
      <c r="V728" s="47">
        <f t="shared" si="170"/>
        <v>0</v>
      </c>
      <c r="W728" s="47">
        <f t="shared" si="170"/>
        <v>0</v>
      </c>
      <c r="X728" s="47">
        <f t="shared" si="170"/>
        <v>0</v>
      </c>
      <c r="Y728" s="47">
        <f t="shared" si="170"/>
        <v>0</v>
      </c>
      <c r="Z728" s="47">
        <f t="shared" si="170"/>
        <v>0</v>
      </c>
      <c r="AA728" s="47">
        <f t="shared" si="170"/>
        <v>0</v>
      </c>
      <c r="AB728" s="47">
        <f t="shared" si="170"/>
        <v>0</v>
      </c>
      <c r="AC728" s="47">
        <f t="shared" si="170"/>
        <v>43313.23</v>
      </c>
      <c r="AD728" s="47">
        <f t="shared" si="170"/>
        <v>150000</v>
      </c>
      <c r="AE728" s="47">
        <f t="shared" si="170"/>
        <v>0</v>
      </c>
      <c r="AF728" s="121" t="s">
        <v>817</v>
      </c>
      <c r="AG728" s="121" t="s">
        <v>817</v>
      </c>
      <c r="AH728" s="122" t="s">
        <v>817</v>
      </c>
      <c r="AT728" s="30">
        <f>VLOOKUP(C728,AW:AX,2,FALSE)</f>
        <v>0</v>
      </c>
    </row>
    <row r="729" spans="1:46" ht="61.5" x14ac:dyDescent="0.85">
      <c r="A729" s="30">
        <v>1</v>
      </c>
      <c r="B729" s="108">
        <f>SUBTOTAL(103,$A$387:A729)</f>
        <v>295</v>
      </c>
      <c r="C729" s="34" t="s">
        <v>99</v>
      </c>
      <c r="D729" s="47">
        <f>E729+F729+G729+H729+I729+J729+L729+N729+P729+R729+T729+U729+V729+W729+X729+Y729+Z729+AA729+AB729+AC729+AD729+AE729</f>
        <v>3080862</v>
      </c>
      <c r="E729" s="47">
        <v>0</v>
      </c>
      <c r="F729" s="47">
        <v>0</v>
      </c>
      <c r="G729" s="47">
        <v>0</v>
      </c>
      <c r="H729" s="47">
        <v>0</v>
      </c>
      <c r="I729" s="47">
        <v>0</v>
      </c>
      <c r="J729" s="47">
        <v>0</v>
      </c>
      <c r="K729" s="49">
        <v>0</v>
      </c>
      <c r="L729" s="47">
        <v>0</v>
      </c>
      <c r="M729" s="47">
        <v>590</v>
      </c>
      <c r="N729" s="47">
        <v>2887548.77</v>
      </c>
      <c r="O729" s="47">
        <v>0</v>
      </c>
      <c r="P729" s="47">
        <v>0</v>
      </c>
      <c r="Q729" s="47">
        <v>0</v>
      </c>
      <c r="R729" s="47">
        <v>0</v>
      </c>
      <c r="S729" s="47">
        <v>0</v>
      </c>
      <c r="T729" s="47">
        <v>0</v>
      </c>
      <c r="U729" s="47">
        <v>0</v>
      </c>
      <c r="V729" s="47">
        <v>0</v>
      </c>
      <c r="W729" s="47">
        <v>0</v>
      </c>
      <c r="X729" s="47">
        <v>0</v>
      </c>
      <c r="Y729" s="47">
        <v>0</v>
      </c>
      <c r="Z729" s="47">
        <v>0</v>
      </c>
      <c r="AA729" s="47">
        <v>0</v>
      </c>
      <c r="AB729" s="47">
        <v>0</v>
      </c>
      <c r="AC729" s="47">
        <v>43313.23</v>
      </c>
      <c r="AD729" s="47">
        <v>150000</v>
      </c>
      <c r="AE729" s="47">
        <v>0</v>
      </c>
      <c r="AF729" s="50">
        <v>2021</v>
      </c>
      <c r="AG729" s="50">
        <v>2021</v>
      </c>
      <c r="AH729" s="51">
        <v>2021</v>
      </c>
      <c r="AT729" s="30" t="e">
        <f>VLOOKUP(C729,AW:AX,2,FALSE)</f>
        <v>#N/A</v>
      </c>
    </row>
    <row r="730" spans="1:46" ht="61.5" x14ac:dyDescent="0.85">
      <c r="B730" s="34" t="s">
        <v>948</v>
      </c>
      <c r="C730" s="34"/>
      <c r="D730" s="47">
        <f>D731</f>
        <v>3655260</v>
      </c>
      <c r="E730" s="47">
        <f t="shared" ref="E730:AE730" si="171">E731</f>
        <v>0</v>
      </c>
      <c r="F730" s="47">
        <f t="shared" si="171"/>
        <v>0</v>
      </c>
      <c r="G730" s="47">
        <f t="shared" si="171"/>
        <v>0</v>
      </c>
      <c r="H730" s="47">
        <f t="shared" si="171"/>
        <v>0</v>
      </c>
      <c r="I730" s="47">
        <f t="shared" si="171"/>
        <v>0</v>
      </c>
      <c r="J730" s="47">
        <f t="shared" si="171"/>
        <v>0</v>
      </c>
      <c r="K730" s="49">
        <f t="shared" si="171"/>
        <v>0</v>
      </c>
      <c r="L730" s="47">
        <f t="shared" si="171"/>
        <v>0</v>
      </c>
      <c r="M730" s="47">
        <f t="shared" si="171"/>
        <v>700</v>
      </c>
      <c r="N730" s="47">
        <f t="shared" si="171"/>
        <v>3453458.13</v>
      </c>
      <c r="O730" s="47">
        <f t="shared" si="171"/>
        <v>0</v>
      </c>
      <c r="P730" s="47">
        <f t="shared" si="171"/>
        <v>0</v>
      </c>
      <c r="Q730" s="47">
        <f t="shared" si="171"/>
        <v>0</v>
      </c>
      <c r="R730" s="47">
        <f t="shared" si="171"/>
        <v>0</v>
      </c>
      <c r="S730" s="47">
        <f t="shared" si="171"/>
        <v>0</v>
      </c>
      <c r="T730" s="47">
        <f t="shared" si="171"/>
        <v>0</v>
      </c>
      <c r="U730" s="47">
        <f t="shared" si="171"/>
        <v>0</v>
      </c>
      <c r="V730" s="47">
        <f t="shared" si="171"/>
        <v>0</v>
      </c>
      <c r="W730" s="47">
        <f t="shared" si="171"/>
        <v>0</v>
      </c>
      <c r="X730" s="47">
        <f t="shared" si="171"/>
        <v>0</v>
      </c>
      <c r="Y730" s="47">
        <f t="shared" si="171"/>
        <v>0</v>
      </c>
      <c r="Z730" s="47">
        <f t="shared" si="171"/>
        <v>0</v>
      </c>
      <c r="AA730" s="47">
        <f t="shared" si="171"/>
        <v>0</v>
      </c>
      <c r="AB730" s="47">
        <f t="shared" si="171"/>
        <v>0</v>
      </c>
      <c r="AC730" s="47">
        <f t="shared" si="171"/>
        <v>51801.87</v>
      </c>
      <c r="AD730" s="47">
        <f t="shared" si="171"/>
        <v>150000</v>
      </c>
      <c r="AE730" s="47">
        <f t="shared" si="171"/>
        <v>0</v>
      </c>
      <c r="AF730" s="121" t="s">
        <v>817</v>
      </c>
      <c r="AG730" s="121" t="s">
        <v>817</v>
      </c>
      <c r="AH730" s="122" t="s">
        <v>817</v>
      </c>
      <c r="AT730" s="30">
        <f>VLOOKUP(C730,AW:AX,2,FALSE)</f>
        <v>0</v>
      </c>
    </row>
    <row r="731" spans="1:46" ht="61.5" x14ac:dyDescent="0.85">
      <c r="A731" s="30">
        <v>1</v>
      </c>
      <c r="B731" s="108">
        <f>SUBTOTAL(103,$A$387:A731)</f>
        <v>296</v>
      </c>
      <c r="C731" s="34" t="s">
        <v>100</v>
      </c>
      <c r="D731" s="47">
        <f>E731+F731+G731+H731+I731+J731+L731+N731+P731+R731+T731+U731+V731+W731+X731+Y731+Z731+AA731+AB731+AC731+AD731+AE731</f>
        <v>3655260</v>
      </c>
      <c r="E731" s="47">
        <v>0</v>
      </c>
      <c r="F731" s="47">
        <v>0</v>
      </c>
      <c r="G731" s="47">
        <v>0</v>
      </c>
      <c r="H731" s="47">
        <v>0</v>
      </c>
      <c r="I731" s="47">
        <v>0</v>
      </c>
      <c r="J731" s="47">
        <v>0</v>
      </c>
      <c r="K731" s="49">
        <v>0</v>
      </c>
      <c r="L731" s="47">
        <v>0</v>
      </c>
      <c r="M731" s="47">
        <v>700</v>
      </c>
      <c r="N731" s="47">
        <v>3453458.13</v>
      </c>
      <c r="O731" s="47">
        <v>0</v>
      </c>
      <c r="P731" s="47">
        <v>0</v>
      </c>
      <c r="Q731" s="47">
        <v>0</v>
      </c>
      <c r="R731" s="47">
        <v>0</v>
      </c>
      <c r="S731" s="47">
        <v>0</v>
      </c>
      <c r="T731" s="47">
        <v>0</v>
      </c>
      <c r="U731" s="47">
        <v>0</v>
      </c>
      <c r="V731" s="47">
        <v>0</v>
      </c>
      <c r="W731" s="47">
        <v>0</v>
      </c>
      <c r="X731" s="47">
        <v>0</v>
      </c>
      <c r="Y731" s="47">
        <v>0</v>
      </c>
      <c r="Z731" s="47">
        <v>0</v>
      </c>
      <c r="AA731" s="47">
        <v>0</v>
      </c>
      <c r="AB731" s="47">
        <v>0</v>
      </c>
      <c r="AC731" s="47">
        <v>51801.87</v>
      </c>
      <c r="AD731" s="47">
        <v>150000</v>
      </c>
      <c r="AE731" s="47">
        <v>0</v>
      </c>
      <c r="AF731" s="50">
        <v>2021</v>
      </c>
      <c r="AG731" s="50">
        <v>2021</v>
      </c>
      <c r="AH731" s="51">
        <v>2021</v>
      </c>
      <c r="AT731" s="30" t="e">
        <f>VLOOKUP(C731,AW:AX,2,FALSE)</f>
        <v>#N/A</v>
      </c>
    </row>
    <row r="732" spans="1:46" ht="61.5" x14ac:dyDescent="0.85">
      <c r="B732" s="34" t="s">
        <v>926</v>
      </c>
      <c r="C732" s="34"/>
      <c r="D732" s="47">
        <f>D733</f>
        <v>3080862</v>
      </c>
      <c r="E732" s="47">
        <f t="shared" ref="E732:AE732" si="172">E733</f>
        <v>0</v>
      </c>
      <c r="F732" s="47">
        <f t="shared" si="172"/>
        <v>0</v>
      </c>
      <c r="G732" s="47">
        <f t="shared" si="172"/>
        <v>0</v>
      </c>
      <c r="H732" s="47">
        <f t="shared" si="172"/>
        <v>0</v>
      </c>
      <c r="I732" s="47">
        <f t="shared" si="172"/>
        <v>0</v>
      </c>
      <c r="J732" s="47">
        <f t="shared" si="172"/>
        <v>0</v>
      </c>
      <c r="K732" s="49">
        <f t="shared" si="172"/>
        <v>0</v>
      </c>
      <c r="L732" s="47">
        <f t="shared" si="172"/>
        <v>0</v>
      </c>
      <c r="M732" s="47">
        <f t="shared" si="172"/>
        <v>590</v>
      </c>
      <c r="N732" s="47">
        <f t="shared" si="172"/>
        <v>2887548.77</v>
      </c>
      <c r="O732" s="47">
        <f t="shared" si="172"/>
        <v>0</v>
      </c>
      <c r="P732" s="47">
        <f t="shared" si="172"/>
        <v>0</v>
      </c>
      <c r="Q732" s="47">
        <f t="shared" si="172"/>
        <v>0</v>
      </c>
      <c r="R732" s="47">
        <f t="shared" si="172"/>
        <v>0</v>
      </c>
      <c r="S732" s="47">
        <f t="shared" si="172"/>
        <v>0</v>
      </c>
      <c r="T732" s="47">
        <f t="shared" si="172"/>
        <v>0</v>
      </c>
      <c r="U732" s="47">
        <f t="shared" si="172"/>
        <v>0</v>
      </c>
      <c r="V732" s="47">
        <f t="shared" si="172"/>
        <v>0</v>
      </c>
      <c r="W732" s="47">
        <f t="shared" si="172"/>
        <v>0</v>
      </c>
      <c r="X732" s="47">
        <f t="shared" si="172"/>
        <v>0</v>
      </c>
      <c r="Y732" s="47">
        <f t="shared" si="172"/>
        <v>0</v>
      </c>
      <c r="Z732" s="47">
        <f t="shared" si="172"/>
        <v>0</v>
      </c>
      <c r="AA732" s="47">
        <f t="shared" si="172"/>
        <v>0</v>
      </c>
      <c r="AB732" s="47">
        <f t="shared" si="172"/>
        <v>0</v>
      </c>
      <c r="AC732" s="47">
        <f t="shared" si="172"/>
        <v>43313.23</v>
      </c>
      <c r="AD732" s="47">
        <f t="shared" si="172"/>
        <v>150000</v>
      </c>
      <c r="AE732" s="47">
        <f t="shared" si="172"/>
        <v>0</v>
      </c>
      <c r="AF732" s="121" t="s">
        <v>817</v>
      </c>
      <c r="AG732" s="121" t="s">
        <v>817</v>
      </c>
      <c r="AH732" s="122" t="s">
        <v>817</v>
      </c>
      <c r="AT732" s="30">
        <f>VLOOKUP(C732,AW:AX,2,FALSE)</f>
        <v>0</v>
      </c>
    </row>
    <row r="733" spans="1:46" ht="61.5" x14ac:dyDescent="0.85">
      <c r="A733" s="30">
        <v>1</v>
      </c>
      <c r="B733" s="108">
        <f>SUBTOTAL(103,$A$387:A733)</f>
        <v>297</v>
      </c>
      <c r="C733" s="34" t="s">
        <v>101</v>
      </c>
      <c r="D733" s="47">
        <f>E733+F733+G733+H733+I733+J733+L733+N733+P733+R733+T733+U733+V733+W733+X733+Y733+Z733+AA733+AB733+AC733+AD733+AE733</f>
        <v>3080862</v>
      </c>
      <c r="E733" s="47">
        <v>0</v>
      </c>
      <c r="F733" s="47">
        <v>0</v>
      </c>
      <c r="G733" s="47">
        <v>0</v>
      </c>
      <c r="H733" s="47">
        <v>0</v>
      </c>
      <c r="I733" s="47">
        <v>0</v>
      </c>
      <c r="J733" s="47">
        <v>0</v>
      </c>
      <c r="K733" s="49">
        <v>0</v>
      </c>
      <c r="L733" s="47">
        <v>0</v>
      </c>
      <c r="M733" s="47">
        <v>590</v>
      </c>
      <c r="N733" s="47">
        <v>2887548.77</v>
      </c>
      <c r="O733" s="47">
        <v>0</v>
      </c>
      <c r="P733" s="47">
        <v>0</v>
      </c>
      <c r="Q733" s="47">
        <v>0</v>
      </c>
      <c r="R733" s="47">
        <v>0</v>
      </c>
      <c r="S733" s="47">
        <v>0</v>
      </c>
      <c r="T733" s="47">
        <v>0</v>
      </c>
      <c r="U733" s="47">
        <v>0</v>
      </c>
      <c r="V733" s="47">
        <v>0</v>
      </c>
      <c r="W733" s="47">
        <v>0</v>
      </c>
      <c r="X733" s="47">
        <v>0</v>
      </c>
      <c r="Y733" s="47">
        <v>0</v>
      </c>
      <c r="Z733" s="47">
        <v>0</v>
      </c>
      <c r="AA733" s="47">
        <v>0</v>
      </c>
      <c r="AB733" s="47">
        <v>0</v>
      </c>
      <c r="AC733" s="47">
        <v>43313.23</v>
      </c>
      <c r="AD733" s="47">
        <v>150000</v>
      </c>
      <c r="AE733" s="47">
        <v>0</v>
      </c>
      <c r="AF733" s="50">
        <v>2021</v>
      </c>
      <c r="AG733" s="50">
        <v>2021</v>
      </c>
      <c r="AH733" s="51">
        <v>2021</v>
      </c>
      <c r="AT733" s="30" t="e">
        <f>VLOOKUP(C733,AW:AX,2,FALSE)</f>
        <v>#N/A</v>
      </c>
    </row>
    <row r="734" spans="1:46" ht="61.5" x14ac:dyDescent="0.85">
      <c r="B734" s="34" t="s">
        <v>927</v>
      </c>
      <c r="C734" s="128"/>
      <c r="D734" s="47">
        <f>D735+D736+D737</f>
        <v>7774419.2400000002</v>
      </c>
      <c r="E734" s="47">
        <f t="shared" ref="E734:AE734" si="173">E735+E736+E737</f>
        <v>0</v>
      </c>
      <c r="F734" s="47">
        <f t="shared" si="173"/>
        <v>0</v>
      </c>
      <c r="G734" s="47">
        <f t="shared" si="173"/>
        <v>0</v>
      </c>
      <c r="H734" s="47">
        <f t="shared" si="173"/>
        <v>0</v>
      </c>
      <c r="I734" s="47">
        <f t="shared" si="173"/>
        <v>0</v>
      </c>
      <c r="J734" s="47">
        <f t="shared" si="173"/>
        <v>0</v>
      </c>
      <c r="K734" s="49">
        <f t="shared" si="173"/>
        <v>0</v>
      </c>
      <c r="L734" s="47">
        <f t="shared" si="173"/>
        <v>0</v>
      </c>
      <c r="M734" s="47">
        <f t="shared" si="173"/>
        <v>1206</v>
      </c>
      <c r="N734" s="47">
        <f t="shared" si="173"/>
        <v>5764137.9399999995</v>
      </c>
      <c r="O734" s="47">
        <f t="shared" si="173"/>
        <v>0</v>
      </c>
      <c r="P734" s="47">
        <f t="shared" si="173"/>
        <v>0</v>
      </c>
      <c r="Q734" s="47">
        <f t="shared" si="173"/>
        <v>531</v>
      </c>
      <c r="R734" s="47">
        <f t="shared" si="173"/>
        <v>1471743.09</v>
      </c>
      <c r="S734" s="47">
        <f t="shared" si="173"/>
        <v>0</v>
      </c>
      <c r="T734" s="47">
        <f t="shared" si="173"/>
        <v>0</v>
      </c>
      <c r="U734" s="47">
        <f t="shared" si="173"/>
        <v>0</v>
      </c>
      <c r="V734" s="47">
        <f t="shared" si="173"/>
        <v>0</v>
      </c>
      <c r="W734" s="47">
        <f t="shared" si="173"/>
        <v>0</v>
      </c>
      <c r="X734" s="47">
        <f t="shared" si="173"/>
        <v>0</v>
      </c>
      <c r="Y734" s="47">
        <f t="shared" si="173"/>
        <v>0</v>
      </c>
      <c r="Z734" s="47">
        <f t="shared" si="173"/>
        <v>0</v>
      </c>
      <c r="AA734" s="47">
        <f t="shared" si="173"/>
        <v>0</v>
      </c>
      <c r="AB734" s="47">
        <f t="shared" si="173"/>
        <v>0</v>
      </c>
      <c r="AC734" s="47">
        <f t="shared" si="173"/>
        <v>108538.20999999999</v>
      </c>
      <c r="AD734" s="47">
        <f t="shared" si="173"/>
        <v>430000</v>
      </c>
      <c r="AE734" s="47">
        <f t="shared" si="173"/>
        <v>0</v>
      </c>
      <c r="AF734" s="121" t="s">
        <v>817</v>
      </c>
      <c r="AG734" s="121" t="s">
        <v>817</v>
      </c>
      <c r="AH734" s="122" t="s">
        <v>817</v>
      </c>
      <c r="AT734" s="30">
        <f>VLOOKUP(C734,AW:AX,2,FALSE)</f>
        <v>0</v>
      </c>
    </row>
    <row r="735" spans="1:46" ht="61.5" x14ac:dyDescent="0.85">
      <c r="A735" s="30">
        <v>1</v>
      </c>
      <c r="B735" s="108">
        <f>SUBTOTAL(103,$A$387:A735)</f>
        <v>298</v>
      </c>
      <c r="C735" s="34" t="s">
        <v>194</v>
      </c>
      <c r="D735" s="47">
        <f t="shared" ref="D735:D737" si="174">E735+F735+G735+H735+I735+J735+L735+N735+P735+R735+T735+U735+V735+W735+X735+Y735+Z735+AA735+AB735+AC735+AD735+AE735</f>
        <v>3549600</v>
      </c>
      <c r="E735" s="47">
        <v>0</v>
      </c>
      <c r="F735" s="47">
        <v>0</v>
      </c>
      <c r="G735" s="47">
        <v>0</v>
      </c>
      <c r="H735" s="47">
        <v>0</v>
      </c>
      <c r="I735" s="47">
        <v>0</v>
      </c>
      <c r="J735" s="47">
        <v>0</v>
      </c>
      <c r="K735" s="49">
        <v>0</v>
      </c>
      <c r="L735" s="47">
        <v>0</v>
      </c>
      <c r="M735" s="47">
        <v>696</v>
      </c>
      <c r="N735" s="47">
        <v>3349359.61</v>
      </c>
      <c r="O735" s="47">
        <v>0</v>
      </c>
      <c r="P735" s="47">
        <v>0</v>
      </c>
      <c r="Q735" s="47">
        <v>0</v>
      </c>
      <c r="R735" s="47">
        <v>0</v>
      </c>
      <c r="S735" s="47">
        <v>0</v>
      </c>
      <c r="T735" s="47">
        <v>0</v>
      </c>
      <c r="U735" s="47">
        <v>0</v>
      </c>
      <c r="V735" s="47">
        <v>0</v>
      </c>
      <c r="W735" s="47">
        <v>0</v>
      </c>
      <c r="X735" s="47">
        <v>0</v>
      </c>
      <c r="Y735" s="47">
        <v>0</v>
      </c>
      <c r="Z735" s="47">
        <v>0</v>
      </c>
      <c r="AA735" s="47">
        <v>0</v>
      </c>
      <c r="AB735" s="47">
        <v>0</v>
      </c>
      <c r="AC735" s="47">
        <v>50240.39</v>
      </c>
      <c r="AD735" s="47">
        <v>150000</v>
      </c>
      <c r="AE735" s="47">
        <v>0</v>
      </c>
      <c r="AF735" s="50">
        <v>2021</v>
      </c>
      <c r="AG735" s="50">
        <v>2021</v>
      </c>
      <c r="AH735" s="51">
        <v>2021</v>
      </c>
      <c r="AT735" s="30" t="e">
        <f>VLOOKUP(C735,AW:AX,2,FALSE)</f>
        <v>#N/A</v>
      </c>
    </row>
    <row r="736" spans="1:46" ht="61.5" x14ac:dyDescent="0.85">
      <c r="A736" s="30">
        <v>1</v>
      </c>
      <c r="B736" s="108">
        <f>SUBTOTAL(103,$A$387:A736)</f>
        <v>299</v>
      </c>
      <c r="C736" s="34" t="s">
        <v>195</v>
      </c>
      <c r="D736" s="47">
        <f t="shared" si="174"/>
        <v>2601000</v>
      </c>
      <c r="E736" s="47">
        <v>0</v>
      </c>
      <c r="F736" s="47">
        <v>0</v>
      </c>
      <c r="G736" s="47">
        <v>0</v>
      </c>
      <c r="H736" s="47">
        <v>0</v>
      </c>
      <c r="I736" s="47">
        <v>0</v>
      </c>
      <c r="J736" s="47">
        <v>0</v>
      </c>
      <c r="K736" s="49">
        <v>0</v>
      </c>
      <c r="L736" s="47">
        <v>0</v>
      </c>
      <c r="M736" s="47">
        <v>510</v>
      </c>
      <c r="N736" s="47">
        <v>2414778.33</v>
      </c>
      <c r="O736" s="47">
        <v>0</v>
      </c>
      <c r="P736" s="47">
        <v>0</v>
      </c>
      <c r="Q736" s="47">
        <v>0</v>
      </c>
      <c r="R736" s="47">
        <v>0</v>
      </c>
      <c r="S736" s="47">
        <v>0</v>
      </c>
      <c r="T736" s="47">
        <v>0</v>
      </c>
      <c r="U736" s="47">
        <v>0</v>
      </c>
      <c r="V736" s="47">
        <v>0</v>
      </c>
      <c r="W736" s="47">
        <v>0</v>
      </c>
      <c r="X736" s="47">
        <v>0</v>
      </c>
      <c r="Y736" s="47">
        <v>0</v>
      </c>
      <c r="Z736" s="47">
        <v>0</v>
      </c>
      <c r="AA736" s="47">
        <v>0</v>
      </c>
      <c r="AB736" s="47">
        <v>0</v>
      </c>
      <c r="AC736" s="47">
        <v>36221.67</v>
      </c>
      <c r="AD736" s="47">
        <v>150000</v>
      </c>
      <c r="AE736" s="47">
        <v>0</v>
      </c>
      <c r="AF736" s="50">
        <v>2021</v>
      </c>
      <c r="AG736" s="50">
        <v>2021</v>
      </c>
      <c r="AH736" s="51">
        <v>2021</v>
      </c>
      <c r="AT736" s="30" t="e">
        <f>VLOOKUP(C736,AW:AX,2,FALSE)</f>
        <v>#N/A</v>
      </c>
    </row>
    <row r="737" spans="1:46" ht="61.5" x14ac:dyDescent="0.85">
      <c r="A737" s="30">
        <v>1</v>
      </c>
      <c r="B737" s="108">
        <f>SUBTOTAL(103,$A$387:A737)</f>
        <v>300</v>
      </c>
      <c r="C737" s="34" t="s">
        <v>196</v>
      </c>
      <c r="D737" s="47">
        <f t="shared" si="174"/>
        <v>1623819.24</v>
      </c>
      <c r="E737" s="47">
        <v>0</v>
      </c>
      <c r="F737" s="47">
        <v>0</v>
      </c>
      <c r="G737" s="47">
        <v>0</v>
      </c>
      <c r="H737" s="47">
        <v>0</v>
      </c>
      <c r="I737" s="47">
        <v>0</v>
      </c>
      <c r="J737" s="47">
        <v>0</v>
      </c>
      <c r="K737" s="49">
        <v>0</v>
      </c>
      <c r="L737" s="47">
        <v>0</v>
      </c>
      <c r="M737" s="47">
        <v>0</v>
      </c>
      <c r="N737" s="47">
        <v>0</v>
      </c>
      <c r="O737" s="47">
        <v>0</v>
      </c>
      <c r="P737" s="47">
        <v>0</v>
      </c>
      <c r="Q737" s="47">
        <v>531</v>
      </c>
      <c r="R737" s="47">
        <v>1471743.09</v>
      </c>
      <c r="S737" s="47">
        <v>0</v>
      </c>
      <c r="T737" s="47">
        <v>0</v>
      </c>
      <c r="U737" s="47">
        <v>0</v>
      </c>
      <c r="V737" s="47">
        <v>0</v>
      </c>
      <c r="W737" s="47">
        <v>0</v>
      </c>
      <c r="X737" s="47">
        <v>0</v>
      </c>
      <c r="Y737" s="47">
        <v>0</v>
      </c>
      <c r="Z737" s="47">
        <v>0</v>
      </c>
      <c r="AA737" s="47">
        <v>0</v>
      </c>
      <c r="AB737" s="47">
        <v>0</v>
      </c>
      <c r="AC737" s="47">
        <v>22076.15</v>
      </c>
      <c r="AD737" s="47">
        <v>130000</v>
      </c>
      <c r="AE737" s="47">
        <v>0</v>
      </c>
      <c r="AF737" s="50">
        <v>2021</v>
      </c>
      <c r="AG737" s="50">
        <v>2021</v>
      </c>
      <c r="AH737" s="51">
        <v>2021</v>
      </c>
      <c r="AT737" s="30" t="e">
        <f>VLOOKUP(C737,AW:AX,2,FALSE)</f>
        <v>#N/A</v>
      </c>
    </row>
    <row r="738" spans="1:46" ht="61.5" x14ac:dyDescent="0.85">
      <c r="B738" s="34" t="s">
        <v>928</v>
      </c>
      <c r="C738" s="34"/>
      <c r="D738" s="47">
        <f>D739</f>
        <v>1660050</v>
      </c>
      <c r="E738" s="47">
        <f t="shared" ref="E738:AE738" si="175">E739</f>
        <v>0</v>
      </c>
      <c r="F738" s="47">
        <f t="shared" si="175"/>
        <v>0</v>
      </c>
      <c r="G738" s="47">
        <f t="shared" si="175"/>
        <v>0</v>
      </c>
      <c r="H738" s="47">
        <f t="shared" si="175"/>
        <v>0</v>
      </c>
      <c r="I738" s="47">
        <f t="shared" si="175"/>
        <v>0</v>
      </c>
      <c r="J738" s="47">
        <f t="shared" si="175"/>
        <v>0</v>
      </c>
      <c r="K738" s="49">
        <f t="shared" si="175"/>
        <v>0</v>
      </c>
      <c r="L738" s="47">
        <f t="shared" si="175"/>
        <v>0</v>
      </c>
      <c r="M738" s="47">
        <f t="shared" si="175"/>
        <v>325.5</v>
      </c>
      <c r="N738" s="47">
        <f t="shared" si="175"/>
        <v>1517290.64</v>
      </c>
      <c r="O738" s="47">
        <f t="shared" si="175"/>
        <v>0</v>
      </c>
      <c r="P738" s="47">
        <f t="shared" si="175"/>
        <v>0</v>
      </c>
      <c r="Q738" s="47">
        <f t="shared" si="175"/>
        <v>0</v>
      </c>
      <c r="R738" s="47">
        <f t="shared" si="175"/>
        <v>0</v>
      </c>
      <c r="S738" s="47">
        <f t="shared" si="175"/>
        <v>0</v>
      </c>
      <c r="T738" s="47">
        <f t="shared" si="175"/>
        <v>0</v>
      </c>
      <c r="U738" s="47">
        <f t="shared" si="175"/>
        <v>0</v>
      </c>
      <c r="V738" s="47">
        <f t="shared" si="175"/>
        <v>0</v>
      </c>
      <c r="W738" s="47">
        <f t="shared" si="175"/>
        <v>0</v>
      </c>
      <c r="X738" s="47">
        <f t="shared" si="175"/>
        <v>0</v>
      </c>
      <c r="Y738" s="47">
        <f t="shared" si="175"/>
        <v>0</v>
      </c>
      <c r="Z738" s="47">
        <f t="shared" si="175"/>
        <v>0</v>
      </c>
      <c r="AA738" s="47">
        <f t="shared" si="175"/>
        <v>0</v>
      </c>
      <c r="AB738" s="47">
        <f t="shared" si="175"/>
        <v>0</v>
      </c>
      <c r="AC738" s="47">
        <f t="shared" si="175"/>
        <v>22759.360000000001</v>
      </c>
      <c r="AD738" s="47">
        <f t="shared" si="175"/>
        <v>120000</v>
      </c>
      <c r="AE738" s="47">
        <f t="shared" si="175"/>
        <v>0</v>
      </c>
      <c r="AF738" s="121" t="s">
        <v>817</v>
      </c>
      <c r="AG738" s="121" t="s">
        <v>817</v>
      </c>
      <c r="AH738" s="122" t="s">
        <v>817</v>
      </c>
      <c r="AT738" s="30">
        <f>VLOOKUP(C738,AW:AX,2,FALSE)</f>
        <v>0</v>
      </c>
    </row>
    <row r="739" spans="1:46" ht="61.5" x14ac:dyDescent="0.85">
      <c r="A739" s="30">
        <v>1</v>
      </c>
      <c r="B739" s="108">
        <f>SUBTOTAL(103,$A$387:A739)</f>
        <v>301</v>
      </c>
      <c r="C739" s="34" t="s">
        <v>197</v>
      </c>
      <c r="D739" s="47">
        <f>E739+F739+G739+H739+I739+J739+L739+N739+P739+R739+T739+U739+V739+W739+X739+Y739+Z739+AA739+AB739+AC739+AD739+AE739</f>
        <v>1660050</v>
      </c>
      <c r="E739" s="47">
        <v>0</v>
      </c>
      <c r="F739" s="47">
        <v>0</v>
      </c>
      <c r="G739" s="47">
        <v>0</v>
      </c>
      <c r="H739" s="47">
        <v>0</v>
      </c>
      <c r="I739" s="47">
        <v>0</v>
      </c>
      <c r="J739" s="47">
        <v>0</v>
      </c>
      <c r="K739" s="49">
        <v>0</v>
      </c>
      <c r="L739" s="47">
        <v>0</v>
      </c>
      <c r="M739" s="47">
        <v>325.5</v>
      </c>
      <c r="N739" s="47">
        <v>1517290.64</v>
      </c>
      <c r="O739" s="47">
        <v>0</v>
      </c>
      <c r="P739" s="47">
        <v>0</v>
      </c>
      <c r="Q739" s="47">
        <v>0</v>
      </c>
      <c r="R739" s="47">
        <v>0</v>
      </c>
      <c r="S739" s="47">
        <v>0</v>
      </c>
      <c r="T739" s="47">
        <v>0</v>
      </c>
      <c r="U739" s="47">
        <v>0</v>
      </c>
      <c r="V739" s="47">
        <v>0</v>
      </c>
      <c r="W739" s="47">
        <v>0</v>
      </c>
      <c r="X739" s="47">
        <v>0</v>
      </c>
      <c r="Y739" s="47">
        <v>0</v>
      </c>
      <c r="Z739" s="47">
        <v>0</v>
      </c>
      <c r="AA739" s="47">
        <v>0</v>
      </c>
      <c r="AB739" s="47">
        <v>0</v>
      </c>
      <c r="AC739" s="47">
        <v>22759.360000000001</v>
      </c>
      <c r="AD739" s="47">
        <v>120000</v>
      </c>
      <c r="AE739" s="47">
        <v>0</v>
      </c>
      <c r="AF739" s="50">
        <v>2021</v>
      </c>
      <c r="AG739" s="50">
        <v>2021</v>
      </c>
      <c r="AH739" s="51">
        <v>2021</v>
      </c>
      <c r="AT739" s="30" t="e">
        <f>VLOOKUP(C739,AW:AX,2,FALSE)</f>
        <v>#N/A</v>
      </c>
    </row>
    <row r="740" spans="1:46" ht="61.5" x14ac:dyDescent="0.85">
      <c r="B740" s="34" t="s">
        <v>929</v>
      </c>
      <c r="C740" s="34"/>
      <c r="D740" s="47">
        <f>D741</f>
        <v>4275483</v>
      </c>
      <c r="E740" s="47">
        <f t="shared" ref="E740:AE740" si="176">E741</f>
        <v>0</v>
      </c>
      <c r="F740" s="47">
        <f t="shared" si="176"/>
        <v>0</v>
      </c>
      <c r="G740" s="47">
        <f t="shared" si="176"/>
        <v>0</v>
      </c>
      <c r="H740" s="47">
        <f t="shared" si="176"/>
        <v>0</v>
      </c>
      <c r="I740" s="47">
        <f t="shared" si="176"/>
        <v>0</v>
      </c>
      <c r="J740" s="47">
        <f t="shared" si="176"/>
        <v>0</v>
      </c>
      <c r="K740" s="49">
        <f t="shared" si="176"/>
        <v>0</v>
      </c>
      <c r="L740" s="47">
        <f t="shared" si="176"/>
        <v>0</v>
      </c>
      <c r="M740" s="47">
        <f t="shared" si="176"/>
        <v>838.33</v>
      </c>
      <c r="N740" s="47">
        <f t="shared" si="176"/>
        <v>4064515.27</v>
      </c>
      <c r="O740" s="47">
        <f t="shared" si="176"/>
        <v>0</v>
      </c>
      <c r="P740" s="47">
        <f t="shared" si="176"/>
        <v>0</v>
      </c>
      <c r="Q740" s="47">
        <f t="shared" si="176"/>
        <v>0</v>
      </c>
      <c r="R740" s="47">
        <f t="shared" si="176"/>
        <v>0</v>
      </c>
      <c r="S740" s="47">
        <f t="shared" si="176"/>
        <v>0</v>
      </c>
      <c r="T740" s="47">
        <f t="shared" si="176"/>
        <v>0</v>
      </c>
      <c r="U740" s="47">
        <f t="shared" si="176"/>
        <v>0</v>
      </c>
      <c r="V740" s="47">
        <f t="shared" si="176"/>
        <v>0</v>
      </c>
      <c r="W740" s="47">
        <f t="shared" si="176"/>
        <v>0</v>
      </c>
      <c r="X740" s="47">
        <f t="shared" si="176"/>
        <v>0</v>
      </c>
      <c r="Y740" s="47">
        <f t="shared" si="176"/>
        <v>0</v>
      </c>
      <c r="Z740" s="47">
        <f t="shared" si="176"/>
        <v>0</v>
      </c>
      <c r="AA740" s="47">
        <f t="shared" si="176"/>
        <v>0</v>
      </c>
      <c r="AB740" s="47">
        <f t="shared" si="176"/>
        <v>0</v>
      </c>
      <c r="AC740" s="47">
        <f t="shared" si="176"/>
        <v>60967.73</v>
      </c>
      <c r="AD740" s="47">
        <f t="shared" si="176"/>
        <v>150000</v>
      </c>
      <c r="AE740" s="47">
        <f t="shared" si="176"/>
        <v>0</v>
      </c>
      <c r="AF740" s="121" t="s">
        <v>817</v>
      </c>
      <c r="AG740" s="121" t="s">
        <v>817</v>
      </c>
      <c r="AH740" s="122" t="s">
        <v>817</v>
      </c>
      <c r="AT740" s="30">
        <f>VLOOKUP(C740,AW:AX,2,FALSE)</f>
        <v>0</v>
      </c>
    </row>
    <row r="741" spans="1:46" ht="61.5" x14ac:dyDescent="0.85">
      <c r="A741" s="30">
        <v>1</v>
      </c>
      <c r="B741" s="108">
        <f>SUBTOTAL(103,$A$387:A741)</f>
        <v>302</v>
      </c>
      <c r="C741" s="34" t="s">
        <v>198</v>
      </c>
      <c r="D741" s="47">
        <f>E741+F741+G741+H741+I741+J741+L741+N741+P741+R741+T741+U741+V741+W741+X741+Y741+Z741+AA741+AB741+AC741+AD741+AE741</f>
        <v>4275483</v>
      </c>
      <c r="E741" s="47">
        <v>0</v>
      </c>
      <c r="F741" s="47">
        <v>0</v>
      </c>
      <c r="G741" s="47">
        <v>0</v>
      </c>
      <c r="H741" s="47">
        <v>0</v>
      </c>
      <c r="I741" s="47">
        <v>0</v>
      </c>
      <c r="J741" s="47">
        <v>0</v>
      </c>
      <c r="K741" s="49">
        <v>0</v>
      </c>
      <c r="L741" s="47">
        <v>0</v>
      </c>
      <c r="M741" s="47">
        <v>838.33</v>
      </c>
      <c r="N741" s="47">
        <v>4064515.27</v>
      </c>
      <c r="O741" s="47">
        <v>0</v>
      </c>
      <c r="P741" s="47">
        <v>0</v>
      </c>
      <c r="Q741" s="47">
        <v>0</v>
      </c>
      <c r="R741" s="47">
        <v>0</v>
      </c>
      <c r="S741" s="47">
        <v>0</v>
      </c>
      <c r="T741" s="47">
        <v>0</v>
      </c>
      <c r="U741" s="47">
        <v>0</v>
      </c>
      <c r="V741" s="47">
        <v>0</v>
      </c>
      <c r="W741" s="47">
        <v>0</v>
      </c>
      <c r="X741" s="47">
        <v>0</v>
      </c>
      <c r="Y741" s="47">
        <v>0</v>
      </c>
      <c r="Z741" s="47">
        <v>0</v>
      </c>
      <c r="AA741" s="47">
        <v>0</v>
      </c>
      <c r="AB741" s="47">
        <v>0</v>
      </c>
      <c r="AC741" s="47">
        <v>60967.73</v>
      </c>
      <c r="AD741" s="47">
        <v>150000</v>
      </c>
      <c r="AE741" s="47">
        <v>0</v>
      </c>
      <c r="AF741" s="50">
        <v>2021</v>
      </c>
      <c r="AG741" s="50">
        <v>2021</v>
      </c>
      <c r="AH741" s="51">
        <v>2021</v>
      </c>
      <c r="AT741" s="30" t="e">
        <f>VLOOKUP(C741,AW:AX,2,FALSE)</f>
        <v>#N/A</v>
      </c>
    </row>
    <row r="742" spans="1:46" ht="61.5" x14ac:dyDescent="0.85">
      <c r="B742" s="34" t="s">
        <v>931</v>
      </c>
      <c r="C742" s="128"/>
      <c r="D742" s="47">
        <f>D743+D744</f>
        <v>9113700</v>
      </c>
      <c r="E742" s="47">
        <f t="shared" ref="E742:AE742" si="177">E743+E744</f>
        <v>0</v>
      </c>
      <c r="F742" s="47">
        <f t="shared" si="177"/>
        <v>0</v>
      </c>
      <c r="G742" s="47">
        <f t="shared" si="177"/>
        <v>0</v>
      </c>
      <c r="H742" s="47">
        <f t="shared" si="177"/>
        <v>0</v>
      </c>
      <c r="I742" s="47">
        <f t="shared" si="177"/>
        <v>0</v>
      </c>
      <c r="J742" s="47">
        <f t="shared" si="177"/>
        <v>0</v>
      </c>
      <c r="K742" s="49">
        <f t="shared" si="177"/>
        <v>0</v>
      </c>
      <c r="L742" s="47">
        <f t="shared" si="177"/>
        <v>0</v>
      </c>
      <c r="M742" s="47">
        <f t="shared" si="177"/>
        <v>1787</v>
      </c>
      <c r="N742" s="47">
        <f t="shared" si="177"/>
        <v>8653891.629999999</v>
      </c>
      <c r="O742" s="47">
        <f t="shared" si="177"/>
        <v>0</v>
      </c>
      <c r="P742" s="47">
        <f t="shared" si="177"/>
        <v>0</v>
      </c>
      <c r="Q742" s="47">
        <f t="shared" si="177"/>
        <v>0</v>
      </c>
      <c r="R742" s="47">
        <f t="shared" si="177"/>
        <v>0</v>
      </c>
      <c r="S742" s="47">
        <f t="shared" si="177"/>
        <v>0</v>
      </c>
      <c r="T742" s="47">
        <f t="shared" si="177"/>
        <v>0</v>
      </c>
      <c r="U742" s="47">
        <f t="shared" si="177"/>
        <v>0</v>
      </c>
      <c r="V742" s="47">
        <f t="shared" si="177"/>
        <v>0</v>
      </c>
      <c r="W742" s="47">
        <f t="shared" si="177"/>
        <v>0</v>
      </c>
      <c r="X742" s="47">
        <f t="shared" si="177"/>
        <v>0</v>
      </c>
      <c r="Y742" s="47">
        <f t="shared" si="177"/>
        <v>0</v>
      </c>
      <c r="Z742" s="47">
        <f t="shared" si="177"/>
        <v>0</v>
      </c>
      <c r="AA742" s="47">
        <f t="shared" si="177"/>
        <v>0</v>
      </c>
      <c r="AB742" s="47">
        <f t="shared" si="177"/>
        <v>0</v>
      </c>
      <c r="AC742" s="47">
        <f t="shared" si="177"/>
        <v>129808.37</v>
      </c>
      <c r="AD742" s="47">
        <f t="shared" si="177"/>
        <v>330000</v>
      </c>
      <c r="AE742" s="47">
        <f t="shared" si="177"/>
        <v>0</v>
      </c>
      <c r="AF742" s="121" t="s">
        <v>817</v>
      </c>
      <c r="AG742" s="121" t="s">
        <v>817</v>
      </c>
      <c r="AH742" s="122" t="s">
        <v>817</v>
      </c>
      <c r="AT742" s="30">
        <f>VLOOKUP(C742,AW:AX,2,FALSE)</f>
        <v>0</v>
      </c>
    </row>
    <row r="743" spans="1:46" ht="61.5" x14ac:dyDescent="0.85">
      <c r="A743" s="30">
        <v>1</v>
      </c>
      <c r="B743" s="108">
        <f>SUBTOTAL(103,$A$387:A743)</f>
        <v>303</v>
      </c>
      <c r="C743" s="34" t="s">
        <v>219</v>
      </c>
      <c r="D743" s="47">
        <f t="shared" ref="D743:D744" si="178">E743+F743+G743+H743+I743+J743+L743+N743+P743+R743+T743+U743+V743+W743+X743+Y743+Z743+AA743+AB743+AC743+AD743+AE743</f>
        <v>6135300</v>
      </c>
      <c r="E743" s="47">
        <v>0</v>
      </c>
      <c r="F743" s="47">
        <v>0</v>
      </c>
      <c r="G743" s="47">
        <v>0</v>
      </c>
      <c r="H743" s="47">
        <v>0</v>
      </c>
      <c r="I743" s="47">
        <v>0</v>
      </c>
      <c r="J743" s="47">
        <v>0</v>
      </c>
      <c r="K743" s="49">
        <v>0</v>
      </c>
      <c r="L743" s="47">
        <v>0</v>
      </c>
      <c r="M743" s="47">
        <v>1203</v>
      </c>
      <c r="N743" s="47">
        <v>5867290.6399999997</v>
      </c>
      <c r="O743" s="47">
        <v>0</v>
      </c>
      <c r="P743" s="47">
        <v>0</v>
      </c>
      <c r="Q743" s="47">
        <v>0</v>
      </c>
      <c r="R743" s="47">
        <v>0</v>
      </c>
      <c r="S743" s="47">
        <v>0</v>
      </c>
      <c r="T743" s="47">
        <v>0</v>
      </c>
      <c r="U743" s="47">
        <v>0</v>
      </c>
      <c r="V743" s="47">
        <v>0</v>
      </c>
      <c r="W743" s="47">
        <v>0</v>
      </c>
      <c r="X743" s="47">
        <v>0</v>
      </c>
      <c r="Y743" s="47">
        <v>0</v>
      </c>
      <c r="Z743" s="47">
        <v>0</v>
      </c>
      <c r="AA743" s="47">
        <v>0</v>
      </c>
      <c r="AB743" s="47">
        <v>0</v>
      </c>
      <c r="AC743" s="47">
        <v>88009.36</v>
      </c>
      <c r="AD743" s="47">
        <v>180000</v>
      </c>
      <c r="AE743" s="47">
        <v>0</v>
      </c>
      <c r="AF743" s="50">
        <v>2021</v>
      </c>
      <c r="AG743" s="50">
        <v>2021</v>
      </c>
      <c r="AH743" s="51">
        <v>2021</v>
      </c>
      <c r="AT743" s="30" t="e">
        <f>VLOOKUP(C743,AW:AX,2,FALSE)</f>
        <v>#N/A</v>
      </c>
    </row>
    <row r="744" spans="1:46" ht="61.5" x14ac:dyDescent="0.85">
      <c r="A744" s="30">
        <v>1</v>
      </c>
      <c r="B744" s="108">
        <f>SUBTOTAL(103,$A$387:A744)</f>
        <v>304</v>
      </c>
      <c r="C744" s="34" t="s">
        <v>220</v>
      </c>
      <c r="D744" s="47">
        <f t="shared" si="178"/>
        <v>2978400</v>
      </c>
      <c r="E744" s="47">
        <v>0</v>
      </c>
      <c r="F744" s="47">
        <v>0</v>
      </c>
      <c r="G744" s="47">
        <v>0</v>
      </c>
      <c r="H744" s="47">
        <v>0</v>
      </c>
      <c r="I744" s="47">
        <v>0</v>
      </c>
      <c r="J744" s="47">
        <v>0</v>
      </c>
      <c r="K744" s="49">
        <v>0</v>
      </c>
      <c r="L744" s="47">
        <v>0</v>
      </c>
      <c r="M744" s="47">
        <v>584</v>
      </c>
      <c r="N744" s="47">
        <v>2786600.99</v>
      </c>
      <c r="O744" s="47">
        <v>0</v>
      </c>
      <c r="P744" s="47">
        <v>0</v>
      </c>
      <c r="Q744" s="47">
        <v>0</v>
      </c>
      <c r="R744" s="47">
        <v>0</v>
      </c>
      <c r="S744" s="47">
        <v>0</v>
      </c>
      <c r="T744" s="47">
        <v>0</v>
      </c>
      <c r="U744" s="47">
        <v>0</v>
      </c>
      <c r="V744" s="47">
        <v>0</v>
      </c>
      <c r="W744" s="47">
        <v>0</v>
      </c>
      <c r="X744" s="47">
        <v>0</v>
      </c>
      <c r="Y744" s="47">
        <v>0</v>
      </c>
      <c r="Z744" s="47">
        <v>0</v>
      </c>
      <c r="AA744" s="47">
        <v>0</v>
      </c>
      <c r="AB744" s="47">
        <v>0</v>
      </c>
      <c r="AC744" s="47">
        <v>41799.01</v>
      </c>
      <c r="AD744" s="47">
        <v>150000</v>
      </c>
      <c r="AE744" s="47">
        <v>0</v>
      </c>
      <c r="AF744" s="50">
        <v>2021</v>
      </c>
      <c r="AG744" s="50">
        <v>2021</v>
      </c>
      <c r="AH744" s="51">
        <v>2021</v>
      </c>
      <c r="AT744" s="30" t="e">
        <f>VLOOKUP(C744,AW:AX,2,FALSE)</f>
        <v>#N/A</v>
      </c>
    </row>
    <row r="745" spans="1:46" ht="61.5" x14ac:dyDescent="0.85">
      <c r="B745" s="34" t="s">
        <v>932</v>
      </c>
      <c r="C745" s="34"/>
      <c r="D745" s="47">
        <f>D746</f>
        <v>3498600</v>
      </c>
      <c r="E745" s="47">
        <f t="shared" ref="E745:AE745" si="179">E746</f>
        <v>0</v>
      </c>
      <c r="F745" s="47">
        <f t="shared" si="179"/>
        <v>0</v>
      </c>
      <c r="G745" s="47">
        <f t="shared" si="179"/>
        <v>0</v>
      </c>
      <c r="H745" s="47">
        <f t="shared" si="179"/>
        <v>0</v>
      </c>
      <c r="I745" s="47">
        <f t="shared" si="179"/>
        <v>0</v>
      </c>
      <c r="J745" s="47">
        <f t="shared" si="179"/>
        <v>0</v>
      </c>
      <c r="K745" s="49">
        <f t="shared" si="179"/>
        <v>0</v>
      </c>
      <c r="L745" s="47">
        <f t="shared" si="179"/>
        <v>0</v>
      </c>
      <c r="M745" s="47">
        <f t="shared" si="179"/>
        <v>686</v>
      </c>
      <c r="N745" s="47">
        <f t="shared" si="179"/>
        <v>3299113.3</v>
      </c>
      <c r="O745" s="47">
        <f t="shared" si="179"/>
        <v>0</v>
      </c>
      <c r="P745" s="47">
        <f t="shared" si="179"/>
        <v>0</v>
      </c>
      <c r="Q745" s="47">
        <f t="shared" si="179"/>
        <v>0</v>
      </c>
      <c r="R745" s="47">
        <f t="shared" si="179"/>
        <v>0</v>
      </c>
      <c r="S745" s="47">
        <f t="shared" si="179"/>
        <v>0</v>
      </c>
      <c r="T745" s="47">
        <f t="shared" si="179"/>
        <v>0</v>
      </c>
      <c r="U745" s="47">
        <f t="shared" si="179"/>
        <v>0</v>
      </c>
      <c r="V745" s="47">
        <f t="shared" si="179"/>
        <v>0</v>
      </c>
      <c r="W745" s="47">
        <f t="shared" si="179"/>
        <v>0</v>
      </c>
      <c r="X745" s="47">
        <f t="shared" si="179"/>
        <v>0</v>
      </c>
      <c r="Y745" s="47">
        <f t="shared" si="179"/>
        <v>0</v>
      </c>
      <c r="Z745" s="47">
        <f t="shared" si="179"/>
        <v>0</v>
      </c>
      <c r="AA745" s="47">
        <f t="shared" si="179"/>
        <v>0</v>
      </c>
      <c r="AB745" s="47">
        <f t="shared" si="179"/>
        <v>0</v>
      </c>
      <c r="AC745" s="47">
        <f t="shared" si="179"/>
        <v>49486.7</v>
      </c>
      <c r="AD745" s="47">
        <f t="shared" si="179"/>
        <v>150000</v>
      </c>
      <c r="AE745" s="47">
        <f t="shared" si="179"/>
        <v>0</v>
      </c>
      <c r="AF745" s="121" t="s">
        <v>817</v>
      </c>
      <c r="AG745" s="121" t="s">
        <v>817</v>
      </c>
      <c r="AH745" s="122" t="s">
        <v>817</v>
      </c>
      <c r="AT745" s="30">
        <f>VLOOKUP(C745,AW:AX,2,FALSE)</f>
        <v>0</v>
      </c>
    </row>
    <row r="746" spans="1:46" ht="61.5" x14ac:dyDescent="0.85">
      <c r="A746" s="30">
        <v>1</v>
      </c>
      <c r="B746" s="108">
        <f>SUBTOTAL(103,$A$387:A746)</f>
        <v>305</v>
      </c>
      <c r="C746" s="34" t="s">
        <v>232</v>
      </c>
      <c r="D746" s="47">
        <f>E746+F746+G746+H746+I746+J746+L746+N746+P746+R746+T746+U746+V746+W746+X746+Y746+Z746+AA746+AB746+AC746+AD746+AE746</f>
        <v>3498600</v>
      </c>
      <c r="E746" s="47">
        <v>0</v>
      </c>
      <c r="F746" s="47">
        <v>0</v>
      </c>
      <c r="G746" s="47">
        <v>0</v>
      </c>
      <c r="H746" s="47">
        <v>0</v>
      </c>
      <c r="I746" s="47">
        <v>0</v>
      </c>
      <c r="J746" s="47">
        <v>0</v>
      </c>
      <c r="K746" s="49">
        <v>0</v>
      </c>
      <c r="L746" s="47">
        <v>0</v>
      </c>
      <c r="M746" s="47">
        <v>686</v>
      </c>
      <c r="N746" s="47">
        <v>3299113.3</v>
      </c>
      <c r="O746" s="47">
        <v>0</v>
      </c>
      <c r="P746" s="47">
        <v>0</v>
      </c>
      <c r="Q746" s="47">
        <v>0</v>
      </c>
      <c r="R746" s="47">
        <v>0</v>
      </c>
      <c r="S746" s="47">
        <v>0</v>
      </c>
      <c r="T746" s="47">
        <v>0</v>
      </c>
      <c r="U746" s="47">
        <v>0</v>
      </c>
      <c r="V746" s="47">
        <v>0</v>
      </c>
      <c r="W746" s="47">
        <v>0</v>
      </c>
      <c r="X746" s="47">
        <v>0</v>
      </c>
      <c r="Y746" s="47">
        <v>0</v>
      </c>
      <c r="Z746" s="47">
        <v>0</v>
      </c>
      <c r="AA746" s="47">
        <v>0</v>
      </c>
      <c r="AB746" s="47">
        <v>0</v>
      </c>
      <c r="AC746" s="47">
        <v>49486.7</v>
      </c>
      <c r="AD746" s="47">
        <v>150000</v>
      </c>
      <c r="AE746" s="47">
        <v>0</v>
      </c>
      <c r="AF746" s="50">
        <v>2021</v>
      </c>
      <c r="AG746" s="50">
        <v>2021</v>
      </c>
      <c r="AH746" s="51">
        <v>2021</v>
      </c>
      <c r="AT746" s="30" t="e">
        <f>VLOOKUP(C746,AW:AX,2,FALSE)</f>
        <v>#N/A</v>
      </c>
    </row>
    <row r="747" spans="1:46" ht="61.5" x14ac:dyDescent="0.85">
      <c r="B747" s="34" t="s">
        <v>934</v>
      </c>
      <c r="C747" s="34"/>
      <c r="D747" s="47">
        <f>D748</f>
        <v>3230340</v>
      </c>
      <c r="E747" s="47">
        <f t="shared" ref="E747:AE747" si="180">E748</f>
        <v>0</v>
      </c>
      <c r="F747" s="47">
        <f t="shared" si="180"/>
        <v>0</v>
      </c>
      <c r="G747" s="47">
        <f t="shared" si="180"/>
        <v>0</v>
      </c>
      <c r="H747" s="47">
        <f t="shared" si="180"/>
        <v>0</v>
      </c>
      <c r="I747" s="47">
        <f t="shared" si="180"/>
        <v>0</v>
      </c>
      <c r="J747" s="47">
        <f t="shared" si="180"/>
        <v>0</v>
      </c>
      <c r="K747" s="49">
        <f t="shared" si="180"/>
        <v>0</v>
      </c>
      <c r="L747" s="47">
        <f t="shared" si="180"/>
        <v>0</v>
      </c>
      <c r="M747" s="47">
        <f t="shared" si="180"/>
        <v>633.4</v>
      </c>
      <c r="N747" s="47">
        <f t="shared" si="180"/>
        <v>3034817.73</v>
      </c>
      <c r="O747" s="47">
        <f t="shared" si="180"/>
        <v>0</v>
      </c>
      <c r="P747" s="47">
        <f t="shared" si="180"/>
        <v>0</v>
      </c>
      <c r="Q747" s="47">
        <f t="shared" si="180"/>
        <v>0</v>
      </c>
      <c r="R747" s="47">
        <f t="shared" si="180"/>
        <v>0</v>
      </c>
      <c r="S747" s="47">
        <f t="shared" si="180"/>
        <v>0</v>
      </c>
      <c r="T747" s="47">
        <f t="shared" si="180"/>
        <v>0</v>
      </c>
      <c r="U747" s="47">
        <f t="shared" si="180"/>
        <v>0</v>
      </c>
      <c r="V747" s="47">
        <f t="shared" si="180"/>
        <v>0</v>
      </c>
      <c r="W747" s="47">
        <f t="shared" si="180"/>
        <v>0</v>
      </c>
      <c r="X747" s="47">
        <f t="shared" si="180"/>
        <v>0</v>
      </c>
      <c r="Y747" s="47">
        <f t="shared" si="180"/>
        <v>0</v>
      </c>
      <c r="Z747" s="47">
        <f t="shared" si="180"/>
        <v>0</v>
      </c>
      <c r="AA747" s="47">
        <f t="shared" si="180"/>
        <v>0</v>
      </c>
      <c r="AB747" s="47">
        <f t="shared" si="180"/>
        <v>0</v>
      </c>
      <c r="AC747" s="47">
        <f t="shared" si="180"/>
        <v>45522.27</v>
      </c>
      <c r="AD747" s="47">
        <f t="shared" si="180"/>
        <v>150000</v>
      </c>
      <c r="AE747" s="47">
        <f t="shared" si="180"/>
        <v>0</v>
      </c>
      <c r="AF747" s="121" t="s">
        <v>817</v>
      </c>
      <c r="AG747" s="121" t="s">
        <v>817</v>
      </c>
      <c r="AH747" s="122" t="s">
        <v>817</v>
      </c>
      <c r="AT747" s="30">
        <f>VLOOKUP(C747,AW:AX,2,FALSE)</f>
        <v>0</v>
      </c>
    </row>
    <row r="748" spans="1:46" ht="61.5" x14ac:dyDescent="0.85">
      <c r="A748" s="30">
        <v>1</v>
      </c>
      <c r="B748" s="108">
        <f>SUBTOTAL(103,$A$387:A748)</f>
        <v>306</v>
      </c>
      <c r="C748" s="34" t="s">
        <v>226</v>
      </c>
      <c r="D748" s="47">
        <f>E748+F748+G748+H748+I748+J748+L748+N748+P748+R748+T748+U748+V748+W748+X748+Y748+Z748+AA748+AB748+AC748+AD748+AE748</f>
        <v>3230340</v>
      </c>
      <c r="E748" s="47">
        <v>0</v>
      </c>
      <c r="F748" s="47">
        <v>0</v>
      </c>
      <c r="G748" s="47">
        <v>0</v>
      </c>
      <c r="H748" s="47">
        <v>0</v>
      </c>
      <c r="I748" s="47">
        <v>0</v>
      </c>
      <c r="J748" s="47">
        <v>0</v>
      </c>
      <c r="K748" s="49">
        <v>0</v>
      </c>
      <c r="L748" s="47">
        <v>0</v>
      </c>
      <c r="M748" s="47">
        <v>633.4</v>
      </c>
      <c r="N748" s="47">
        <v>3034817.73</v>
      </c>
      <c r="O748" s="47">
        <v>0</v>
      </c>
      <c r="P748" s="47">
        <v>0</v>
      </c>
      <c r="Q748" s="47">
        <v>0</v>
      </c>
      <c r="R748" s="47">
        <v>0</v>
      </c>
      <c r="S748" s="47">
        <v>0</v>
      </c>
      <c r="T748" s="47">
        <v>0</v>
      </c>
      <c r="U748" s="47">
        <v>0</v>
      </c>
      <c r="V748" s="47">
        <v>0</v>
      </c>
      <c r="W748" s="47">
        <v>0</v>
      </c>
      <c r="X748" s="47">
        <v>0</v>
      </c>
      <c r="Y748" s="47">
        <v>0</v>
      </c>
      <c r="Z748" s="47">
        <v>0</v>
      </c>
      <c r="AA748" s="47">
        <v>0</v>
      </c>
      <c r="AB748" s="47">
        <v>0</v>
      </c>
      <c r="AC748" s="47">
        <v>45522.27</v>
      </c>
      <c r="AD748" s="47">
        <v>150000</v>
      </c>
      <c r="AE748" s="47">
        <v>0</v>
      </c>
      <c r="AF748" s="50">
        <v>2021</v>
      </c>
      <c r="AG748" s="50">
        <v>2021</v>
      </c>
      <c r="AH748" s="51">
        <v>2021</v>
      </c>
      <c r="AT748" s="30" t="e">
        <f>VLOOKUP(C748,AW:AX,2,FALSE)</f>
        <v>#N/A</v>
      </c>
    </row>
    <row r="749" spans="1:46" ht="61.5" x14ac:dyDescent="0.85">
      <c r="B749" s="34" t="s">
        <v>821</v>
      </c>
      <c r="C749" s="119"/>
      <c r="D749" s="47">
        <f>D750+D810+D825+D853+D865+D868+D877+D881+D884+D887+D889+D891+D894+D896+D898+D906+D909+D911+D913+D915+D917+D920+D922+D924+D926+D933+D936+D940+D943+D945+D949+D951+D953+D955+D957+D959+D961+D965+D967+D969+D971+D975+D977+D979+D981+D984+D987+D991+D997+D1000+D1002+D1004+D1007+D1011+D1013+D1015+D1017+D1021</f>
        <v>792144752.4799999</v>
      </c>
      <c r="E749" s="47">
        <f t="shared" ref="E749:AE749" si="181">E750+E810+E825+E853+E865+E868+E877+E881+E884+E887+E889+E891+E894+E896+E898+E906+E909+E911+E913+E915+E917+E920+E922+E924+E926+E933+E936+E940+E943+E945+E949+E951+E953+E955+E957+E959+E961+E965+E967+E969+E971+E975+E977+E979+E981+E984+E987+E991+E997+E1000+E1002+E1004+E1007+E1011+E1013+E1015+E1017+E1021</f>
        <v>1441882.4200000002</v>
      </c>
      <c r="F749" s="47">
        <f t="shared" si="181"/>
        <v>2254171.34</v>
      </c>
      <c r="G749" s="47">
        <f t="shared" si="181"/>
        <v>10976801.210000001</v>
      </c>
      <c r="H749" s="47">
        <f t="shared" si="181"/>
        <v>2754103.8600000003</v>
      </c>
      <c r="I749" s="47">
        <f t="shared" si="181"/>
        <v>7109417.5</v>
      </c>
      <c r="J749" s="47">
        <f t="shared" si="181"/>
        <v>0</v>
      </c>
      <c r="K749" s="49">
        <f t="shared" si="181"/>
        <v>21</v>
      </c>
      <c r="L749" s="47">
        <f t="shared" si="181"/>
        <v>44804557.730000004</v>
      </c>
      <c r="M749" s="47">
        <f t="shared" si="181"/>
        <v>132764.20569241</v>
      </c>
      <c r="N749" s="47">
        <f t="shared" si="181"/>
        <v>618470488.50999999</v>
      </c>
      <c r="O749" s="47">
        <f t="shared" si="181"/>
        <v>436</v>
      </c>
      <c r="P749" s="47">
        <f t="shared" si="181"/>
        <v>1091186.3999999999</v>
      </c>
      <c r="Q749" s="47">
        <f t="shared" si="181"/>
        <v>18248.36</v>
      </c>
      <c r="R749" s="47">
        <f t="shared" si="181"/>
        <v>57512712.229999989</v>
      </c>
      <c r="S749" s="47">
        <f t="shared" si="181"/>
        <v>476.77</v>
      </c>
      <c r="T749" s="47">
        <f t="shared" si="181"/>
        <v>17157901.16</v>
      </c>
      <c r="U749" s="47">
        <f t="shared" si="181"/>
        <v>0</v>
      </c>
      <c r="V749" s="47">
        <f t="shared" si="181"/>
        <v>0</v>
      </c>
      <c r="W749" s="47">
        <f t="shared" si="181"/>
        <v>0</v>
      </c>
      <c r="X749" s="47">
        <f t="shared" si="181"/>
        <v>0</v>
      </c>
      <c r="Y749" s="47">
        <f t="shared" si="181"/>
        <v>0</v>
      </c>
      <c r="Z749" s="47">
        <f t="shared" si="181"/>
        <v>0</v>
      </c>
      <c r="AA749" s="47">
        <f t="shared" si="181"/>
        <v>0</v>
      </c>
      <c r="AB749" s="47">
        <f t="shared" si="181"/>
        <v>0</v>
      </c>
      <c r="AC749" s="47">
        <f t="shared" si="181"/>
        <v>10781530.119999999</v>
      </c>
      <c r="AD749" s="47">
        <f t="shared" si="181"/>
        <v>17790000</v>
      </c>
      <c r="AE749" s="47">
        <f t="shared" si="181"/>
        <v>0</v>
      </c>
      <c r="AF749" s="121" t="s">
        <v>817</v>
      </c>
      <c r="AG749" s="121" t="s">
        <v>817</v>
      </c>
      <c r="AH749" s="122" t="s">
        <v>817</v>
      </c>
      <c r="AT749" s="30">
        <f>VLOOKUP(C749,AW:AX,2,FALSE)</f>
        <v>0</v>
      </c>
    </row>
    <row r="750" spans="1:46" ht="61.5" x14ac:dyDescent="0.85">
      <c r="B750" s="34" t="s">
        <v>1200</v>
      </c>
      <c r="C750" s="128"/>
      <c r="D750" s="47">
        <f>SUM(D751:D809)</f>
        <v>216853215.43000004</v>
      </c>
      <c r="E750" s="47">
        <f t="shared" ref="E750:AE750" si="182">SUM(E751:E809)</f>
        <v>0</v>
      </c>
      <c r="F750" s="47">
        <f t="shared" si="182"/>
        <v>0</v>
      </c>
      <c r="G750" s="47">
        <f t="shared" si="182"/>
        <v>0</v>
      </c>
      <c r="H750" s="47">
        <f t="shared" si="182"/>
        <v>0</v>
      </c>
      <c r="I750" s="47">
        <f t="shared" si="182"/>
        <v>0</v>
      </c>
      <c r="J750" s="47">
        <f t="shared" si="182"/>
        <v>0</v>
      </c>
      <c r="K750" s="49">
        <f t="shared" si="182"/>
        <v>8</v>
      </c>
      <c r="L750" s="47">
        <f t="shared" si="182"/>
        <v>16991892.609999999</v>
      </c>
      <c r="M750" s="47">
        <f t="shared" si="182"/>
        <v>41632.850000000006</v>
      </c>
      <c r="N750" s="47">
        <f t="shared" si="182"/>
        <v>187071080.60999995</v>
      </c>
      <c r="O750" s="47">
        <f t="shared" si="182"/>
        <v>0</v>
      </c>
      <c r="P750" s="47">
        <f t="shared" si="182"/>
        <v>0</v>
      </c>
      <c r="Q750" s="47">
        <f t="shared" si="182"/>
        <v>2961</v>
      </c>
      <c r="R750" s="47">
        <f t="shared" si="182"/>
        <v>9836626.4299999997</v>
      </c>
      <c r="S750" s="47">
        <f t="shared" si="182"/>
        <v>0</v>
      </c>
      <c r="T750" s="47">
        <f t="shared" si="182"/>
        <v>0</v>
      </c>
      <c r="U750" s="47">
        <f t="shared" si="182"/>
        <v>0</v>
      </c>
      <c r="V750" s="47">
        <f t="shared" si="182"/>
        <v>0</v>
      </c>
      <c r="W750" s="47">
        <f t="shared" si="182"/>
        <v>0</v>
      </c>
      <c r="X750" s="47">
        <f t="shared" si="182"/>
        <v>0</v>
      </c>
      <c r="Y750" s="47">
        <f t="shared" si="182"/>
        <v>0</v>
      </c>
      <c r="Z750" s="47">
        <f t="shared" si="182"/>
        <v>0</v>
      </c>
      <c r="AA750" s="47">
        <f t="shared" si="182"/>
        <v>0</v>
      </c>
      <c r="AB750" s="47">
        <f t="shared" si="182"/>
        <v>0</v>
      </c>
      <c r="AC750" s="47">
        <f t="shared" si="182"/>
        <v>2953615.7799999989</v>
      </c>
      <c r="AD750" s="47">
        <f t="shared" si="182"/>
        <v>0</v>
      </c>
      <c r="AE750" s="47">
        <f t="shared" si="182"/>
        <v>0</v>
      </c>
      <c r="AF750" s="121" t="s">
        <v>817</v>
      </c>
      <c r="AG750" s="121" t="s">
        <v>817</v>
      </c>
      <c r="AH750" s="122" t="s">
        <v>817</v>
      </c>
      <c r="AT750" s="30">
        <f>VLOOKUP(C750,AW:AX,2,FALSE)</f>
        <v>0</v>
      </c>
    </row>
    <row r="751" spans="1:46" ht="61.5" x14ac:dyDescent="0.85">
      <c r="A751" s="30">
        <v>1</v>
      </c>
      <c r="B751" s="108">
        <f>SUBTOTAL(103,$A$751:A751)</f>
        <v>1</v>
      </c>
      <c r="C751" s="34" t="s">
        <v>610</v>
      </c>
      <c r="D751" s="47">
        <f t="shared" ref="D751:D809" si="183">E751+F751+G751+H751+I751+J751+L751+N751+P751+R751+T751+U751+V751+W751+X751+Y751+Z751+AA751+AB751+AC751+AD751+AE751</f>
        <v>3147713.25</v>
      </c>
      <c r="E751" s="47">
        <v>0</v>
      </c>
      <c r="F751" s="47">
        <v>0</v>
      </c>
      <c r="G751" s="47">
        <v>0</v>
      </c>
      <c r="H751" s="47">
        <v>0</v>
      </c>
      <c r="I751" s="47">
        <v>0</v>
      </c>
      <c r="J751" s="47">
        <v>0</v>
      </c>
      <c r="K751" s="49">
        <v>0</v>
      </c>
      <c r="L751" s="47">
        <v>0</v>
      </c>
      <c r="M751" s="47">
        <v>736</v>
      </c>
      <c r="N751" s="47">
        <v>3101195.32</v>
      </c>
      <c r="O751" s="47">
        <v>0</v>
      </c>
      <c r="P751" s="47">
        <v>0</v>
      </c>
      <c r="Q751" s="47">
        <v>0</v>
      </c>
      <c r="R751" s="47">
        <v>0</v>
      </c>
      <c r="S751" s="47">
        <v>0</v>
      </c>
      <c r="T751" s="47">
        <v>0</v>
      </c>
      <c r="U751" s="47">
        <v>0</v>
      </c>
      <c r="V751" s="47">
        <v>0</v>
      </c>
      <c r="W751" s="47">
        <v>0</v>
      </c>
      <c r="X751" s="47">
        <v>0</v>
      </c>
      <c r="Y751" s="47">
        <v>0</v>
      </c>
      <c r="Z751" s="47">
        <v>0</v>
      </c>
      <c r="AA751" s="47">
        <v>0</v>
      </c>
      <c r="AB751" s="47">
        <v>0</v>
      </c>
      <c r="AC751" s="47">
        <v>46517.93</v>
      </c>
      <c r="AD751" s="47">
        <v>0</v>
      </c>
      <c r="AE751" s="47">
        <v>0</v>
      </c>
      <c r="AF751" s="50" t="s">
        <v>278</v>
      </c>
      <c r="AG751" s="50">
        <v>2022</v>
      </c>
      <c r="AH751" s="51">
        <v>2022</v>
      </c>
      <c r="AT751" s="30" t="e">
        <f>VLOOKUP(C751,AW:AX,2,FALSE)</f>
        <v>#N/A</v>
      </c>
    </row>
    <row r="752" spans="1:46" ht="61.5" x14ac:dyDescent="0.85">
      <c r="A752" s="30">
        <v>1</v>
      </c>
      <c r="B752" s="108">
        <f>SUBTOTAL(103,$A$751:A752)</f>
        <v>2</v>
      </c>
      <c r="C752" s="34" t="s">
        <v>611</v>
      </c>
      <c r="D752" s="47">
        <f t="shared" si="183"/>
        <v>1023224.5700000001</v>
      </c>
      <c r="E752" s="47">
        <v>0</v>
      </c>
      <c r="F752" s="47">
        <v>0</v>
      </c>
      <c r="G752" s="47">
        <v>0</v>
      </c>
      <c r="H752" s="47">
        <v>0</v>
      </c>
      <c r="I752" s="47">
        <v>0</v>
      </c>
      <c r="J752" s="47">
        <v>0</v>
      </c>
      <c r="K752" s="49">
        <v>0</v>
      </c>
      <c r="L752" s="47">
        <v>0</v>
      </c>
      <c r="M752" s="47">
        <v>230</v>
      </c>
      <c r="N752" s="47">
        <v>1008103.02</v>
      </c>
      <c r="O752" s="47">
        <v>0</v>
      </c>
      <c r="P752" s="47">
        <v>0</v>
      </c>
      <c r="Q752" s="47">
        <v>0</v>
      </c>
      <c r="R752" s="47">
        <v>0</v>
      </c>
      <c r="S752" s="47">
        <v>0</v>
      </c>
      <c r="T752" s="47">
        <v>0</v>
      </c>
      <c r="U752" s="47">
        <v>0</v>
      </c>
      <c r="V752" s="47">
        <v>0</v>
      </c>
      <c r="W752" s="47">
        <v>0</v>
      </c>
      <c r="X752" s="47">
        <v>0</v>
      </c>
      <c r="Y752" s="47">
        <v>0</v>
      </c>
      <c r="Z752" s="47">
        <v>0</v>
      </c>
      <c r="AA752" s="47">
        <v>0</v>
      </c>
      <c r="AB752" s="47">
        <v>0</v>
      </c>
      <c r="AC752" s="47">
        <v>15121.55</v>
      </c>
      <c r="AD752" s="47">
        <v>0</v>
      </c>
      <c r="AE752" s="47">
        <v>0</v>
      </c>
      <c r="AF752" s="50" t="s">
        <v>278</v>
      </c>
      <c r="AG752" s="50">
        <v>2022</v>
      </c>
      <c r="AH752" s="51">
        <v>2022</v>
      </c>
      <c r="AT752" s="30" t="e">
        <f>VLOOKUP(C752,AW:AX,2,FALSE)</f>
        <v>#N/A</v>
      </c>
    </row>
    <row r="753" spans="1:46" ht="61.5" x14ac:dyDescent="0.85">
      <c r="A753" s="30">
        <v>1</v>
      </c>
      <c r="B753" s="108">
        <f>SUBTOTAL(103,$A$751:A753)</f>
        <v>3</v>
      </c>
      <c r="C753" s="34" t="s">
        <v>1167</v>
      </c>
      <c r="D753" s="47">
        <f t="shared" si="183"/>
        <v>2100000</v>
      </c>
      <c r="E753" s="47">
        <v>0</v>
      </c>
      <c r="F753" s="47">
        <v>0</v>
      </c>
      <c r="G753" s="47">
        <v>0</v>
      </c>
      <c r="H753" s="47">
        <v>0</v>
      </c>
      <c r="I753" s="47">
        <v>0</v>
      </c>
      <c r="J753" s="47">
        <v>0</v>
      </c>
      <c r="K753" s="49">
        <v>0</v>
      </c>
      <c r="L753" s="47">
        <v>0</v>
      </c>
      <c r="M753" s="47">
        <v>412</v>
      </c>
      <c r="N753" s="47">
        <v>2068965.52</v>
      </c>
      <c r="O753" s="47">
        <v>0</v>
      </c>
      <c r="P753" s="47">
        <v>0</v>
      </c>
      <c r="Q753" s="47">
        <v>0</v>
      </c>
      <c r="R753" s="47">
        <v>0</v>
      </c>
      <c r="S753" s="47">
        <v>0</v>
      </c>
      <c r="T753" s="47">
        <v>0</v>
      </c>
      <c r="U753" s="47">
        <v>0</v>
      </c>
      <c r="V753" s="47">
        <v>0</v>
      </c>
      <c r="W753" s="47">
        <v>0</v>
      </c>
      <c r="X753" s="47">
        <v>0</v>
      </c>
      <c r="Y753" s="47">
        <v>0</v>
      </c>
      <c r="Z753" s="47">
        <v>0</v>
      </c>
      <c r="AA753" s="47">
        <v>0</v>
      </c>
      <c r="AB753" s="47">
        <v>0</v>
      </c>
      <c r="AC753" s="47">
        <v>31034.48</v>
      </c>
      <c r="AD753" s="47">
        <v>0</v>
      </c>
      <c r="AE753" s="47">
        <v>0</v>
      </c>
      <c r="AF753" s="50" t="s">
        <v>278</v>
      </c>
      <c r="AG753" s="50">
        <v>2022</v>
      </c>
      <c r="AH753" s="51">
        <v>2022</v>
      </c>
      <c r="AT753" s="30" t="e">
        <f>VLOOKUP(C753,AW:AX,2,FALSE)</f>
        <v>#N/A</v>
      </c>
    </row>
    <row r="754" spans="1:46" ht="61.5" x14ac:dyDescent="0.85">
      <c r="A754" s="30">
        <v>1</v>
      </c>
      <c r="B754" s="108">
        <f>SUBTOTAL(103,$A$751:A754)</f>
        <v>4</v>
      </c>
      <c r="C754" s="34" t="s">
        <v>612</v>
      </c>
      <c r="D754" s="47">
        <f t="shared" si="183"/>
        <v>3183875.94</v>
      </c>
      <c r="E754" s="47">
        <v>0</v>
      </c>
      <c r="F754" s="47">
        <v>0</v>
      </c>
      <c r="G754" s="47">
        <v>0</v>
      </c>
      <c r="H754" s="47">
        <v>0</v>
      </c>
      <c r="I754" s="47">
        <v>0</v>
      </c>
      <c r="J754" s="47">
        <v>0</v>
      </c>
      <c r="K754" s="49">
        <v>0</v>
      </c>
      <c r="L754" s="47">
        <v>0</v>
      </c>
      <c r="M754" s="47">
        <v>722</v>
      </c>
      <c r="N754" s="47">
        <v>3136823.59</v>
      </c>
      <c r="O754" s="47">
        <v>0</v>
      </c>
      <c r="P754" s="47">
        <v>0</v>
      </c>
      <c r="Q754" s="47">
        <v>0</v>
      </c>
      <c r="R754" s="47">
        <v>0</v>
      </c>
      <c r="S754" s="47">
        <v>0</v>
      </c>
      <c r="T754" s="47">
        <v>0</v>
      </c>
      <c r="U754" s="47">
        <v>0</v>
      </c>
      <c r="V754" s="47">
        <v>0</v>
      </c>
      <c r="W754" s="47">
        <v>0</v>
      </c>
      <c r="X754" s="47">
        <v>0</v>
      </c>
      <c r="Y754" s="47">
        <v>0</v>
      </c>
      <c r="Z754" s="47">
        <v>0</v>
      </c>
      <c r="AA754" s="47">
        <v>0</v>
      </c>
      <c r="AB754" s="47">
        <v>0</v>
      </c>
      <c r="AC754" s="47">
        <v>47052.35</v>
      </c>
      <c r="AD754" s="47">
        <v>0</v>
      </c>
      <c r="AE754" s="47">
        <v>0</v>
      </c>
      <c r="AF754" s="50" t="s">
        <v>278</v>
      </c>
      <c r="AG754" s="50">
        <v>2022</v>
      </c>
      <c r="AH754" s="51">
        <v>2022</v>
      </c>
      <c r="AT754" s="30" t="e">
        <f>VLOOKUP(C754,AW:AX,2,FALSE)</f>
        <v>#N/A</v>
      </c>
    </row>
    <row r="755" spans="1:46" ht="61.5" x14ac:dyDescent="0.85">
      <c r="A755" s="30">
        <v>1</v>
      </c>
      <c r="B755" s="108">
        <f>SUBTOTAL(103,$A$751:A755)</f>
        <v>5</v>
      </c>
      <c r="C755" s="34" t="s">
        <v>613</v>
      </c>
      <c r="D755" s="47">
        <f t="shared" si="183"/>
        <v>1598353.21</v>
      </c>
      <c r="E755" s="47">
        <v>0</v>
      </c>
      <c r="F755" s="47">
        <v>0</v>
      </c>
      <c r="G755" s="47">
        <v>0</v>
      </c>
      <c r="H755" s="47">
        <v>0</v>
      </c>
      <c r="I755" s="47">
        <v>0</v>
      </c>
      <c r="J755" s="47">
        <v>0</v>
      </c>
      <c r="K755" s="49">
        <v>0</v>
      </c>
      <c r="L755" s="47">
        <v>0</v>
      </c>
      <c r="M755" s="47">
        <v>351</v>
      </c>
      <c r="N755" s="47">
        <v>1574732.23</v>
      </c>
      <c r="O755" s="47">
        <v>0</v>
      </c>
      <c r="P755" s="47">
        <v>0</v>
      </c>
      <c r="Q755" s="47">
        <v>0</v>
      </c>
      <c r="R755" s="47">
        <v>0</v>
      </c>
      <c r="S755" s="47">
        <v>0</v>
      </c>
      <c r="T755" s="47">
        <v>0</v>
      </c>
      <c r="U755" s="47">
        <v>0</v>
      </c>
      <c r="V755" s="47">
        <v>0</v>
      </c>
      <c r="W755" s="47">
        <v>0</v>
      </c>
      <c r="X755" s="47">
        <v>0</v>
      </c>
      <c r="Y755" s="47">
        <v>0</v>
      </c>
      <c r="Z755" s="47">
        <v>0</v>
      </c>
      <c r="AA755" s="47">
        <v>0</v>
      </c>
      <c r="AB755" s="47">
        <v>0</v>
      </c>
      <c r="AC755" s="47">
        <v>23620.98</v>
      </c>
      <c r="AD755" s="47">
        <v>0</v>
      </c>
      <c r="AE755" s="47">
        <v>0</v>
      </c>
      <c r="AF755" s="50" t="s">
        <v>278</v>
      </c>
      <c r="AG755" s="50">
        <v>2022</v>
      </c>
      <c r="AH755" s="51">
        <v>2022</v>
      </c>
      <c r="AT755" s="30" t="e">
        <f>VLOOKUP(C755,AW:AX,2,FALSE)</f>
        <v>#N/A</v>
      </c>
    </row>
    <row r="756" spans="1:46" ht="61.5" x14ac:dyDescent="0.85">
      <c r="A756" s="30">
        <v>1</v>
      </c>
      <c r="B756" s="108">
        <f>SUBTOTAL(103,$A$751:A756)</f>
        <v>6</v>
      </c>
      <c r="C756" s="34" t="s">
        <v>614</v>
      </c>
      <c r="D756" s="47">
        <f t="shared" si="183"/>
        <v>5391207.6599999992</v>
      </c>
      <c r="E756" s="47">
        <v>0</v>
      </c>
      <c r="F756" s="47">
        <v>0</v>
      </c>
      <c r="G756" s="47">
        <v>0</v>
      </c>
      <c r="H756" s="47">
        <v>0</v>
      </c>
      <c r="I756" s="47">
        <v>0</v>
      </c>
      <c r="J756" s="47">
        <v>0</v>
      </c>
      <c r="K756" s="49">
        <v>0</v>
      </c>
      <c r="L756" s="47">
        <v>0</v>
      </c>
      <c r="M756" s="47">
        <v>1200</v>
      </c>
      <c r="N756" s="47">
        <v>5311534.6399999997</v>
      </c>
      <c r="O756" s="47">
        <v>0</v>
      </c>
      <c r="P756" s="47">
        <v>0</v>
      </c>
      <c r="Q756" s="47">
        <v>0</v>
      </c>
      <c r="R756" s="47">
        <v>0</v>
      </c>
      <c r="S756" s="47">
        <v>0</v>
      </c>
      <c r="T756" s="47">
        <v>0</v>
      </c>
      <c r="U756" s="47">
        <v>0</v>
      </c>
      <c r="V756" s="47">
        <v>0</v>
      </c>
      <c r="W756" s="47">
        <v>0</v>
      </c>
      <c r="X756" s="47">
        <v>0</v>
      </c>
      <c r="Y756" s="47">
        <v>0</v>
      </c>
      <c r="Z756" s="47">
        <v>0</v>
      </c>
      <c r="AA756" s="47">
        <v>0</v>
      </c>
      <c r="AB756" s="47">
        <v>0</v>
      </c>
      <c r="AC756" s="47">
        <v>79673.02</v>
      </c>
      <c r="AD756" s="47">
        <v>0</v>
      </c>
      <c r="AE756" s="47">
        <v>0</v>
      </c>
      <c r="AF756" s="50" t="s">
        <v>278</v>
      </c>
      <c r="AG756" s="50">
        <v>2022</v>
      </c>
      <c r="AH756" s="51">
        <v>2022</v>
      </c>
      <c r="AT756" s="30" t="e">
        <f>VLOOKUP(C756,AW:AX,2,FALSE)</f>
        <v>#N/A</v>
      </c>
    </row>
    <row r="757" spans="1:46" ht="61.5" x14ac:dyDescent="0.85">
      <c r="A757" s="30">
        <v>1</v>
      </c>
      <c r="B757" s="108">
        <f>SUBTOTAL(103,$A$751:A757)</f>
        <v>7</v>
      </c>
      <c r="C757" s="34" t="s">
        <v>615</v>
      </c>
      <c r="D757" s="47">
        <f t="shared" si="183"/>
        <v>1896320.0799999998</v>
      </c>
      <c r="E757" s="47">
        <v>0</v>
      </c>
      <c r="F757" s="47">
        <v>0</v>
      </c>
      <c r="G757" s="47">
        <v>0</v>
      </c>
      <c r="H757" s="47">
        <v>0</v>
      </c>
      <c r="I757" s="47">
        <v>0</v>
      </c>
      <c r="J757" s="47">
        <v>0</v>
      </c>
      <c r="K757" s="49">
        <v>0</v>
      </c>
      <c r="L757" s="47">
        <v>0</v>
      </c>
      <c r="M757" s="47">
        <v>420</v>
      </c>
      <c r="N757" s="47">
        <v>1868295.65</v>
      </c>
      <c r="O757" s="47">
        <v>0</v>
      </c>
      <c r="P757" s="47">
        <v>0</v>
      </c>
      <c r="Q757" s="47">
        <v>0</v>
      </c>
      <c r="R757" s="47">
        <v>0</v>
      </c>
      <c r="S757" s="47">
        <v>0</v>
      </c>
      <c r="T757" s="47">
        <v>0</v>
      </c>
      <c r="U757" s="47">
        <v>0</v>
      </c>
      <c r="V757" s="47">
        <v>0</v>
      </c>
      <c r="W757" s="47">
        <v>0</v>
      </c>
      <c r="X757" s="47">
        <v>0</v>
      </c>
      <c r="Y757" s="47">
        <v>0</v>
      </c>
      <c r="Z757" s="47">
        <v>0</v>
      </c>
      <c r="AA757" s="47">
        <v>0</v>
      </c>
      <c r="AB757" s="47">
        <v>0</v>
      </c>
      <c r="AC757" s="47">
        <v>28024.43</v>
      </c>
      <c r="AD757" s="47">
        <v>0</v>
      </c>
      <c r="AE757" s="47">
        <v>0</v>
      </c>
      <c r="AF757" s="50" t="s">
        <v>278</v>
      </c>
      <c r="AG757" s="50">
        <v>2022</v>
      </c>
      <c r="AH757" s="51">
        <v>2022</v>
      </c>
      <c r="AT757" s="30" t="e">
        <f>VLOOKUP(C757,AW:AX,2,FALSE)</f>
        <v>#N/A</v>
      </c>
    </row>
    <row r="758" spans="1:46" ht="61.5" x14ac:dyDescent="0.85">
      <c r="A758" s="30">
        <v>1</v>
      </c>
      <c r="B758" s="108">
        <f>SUBTOTAL(103,$A$751:A758)</f>
        <v>8</v>
      </c>
      <c r="C758" s="34" t="s">
        <v>616</v>
      </c>
      <c r="D758" s="47">
        <f t="shared" si="183"/>
        <v>2718609.5</v>
      </c>
      <c r="E758" s="47">
        <v>0</v>
      </c>
      <c r="F758" s="47">
        <v>0</v>
      </c>
      <c r="G758" s="47">
        <v>0</v>
      </c>
      <c r="H758" s="47">
        <v>0</v>
      </c>
      <c r="I758" s="47">
        <v>0</v>
      </c>
      <c r="J758" s="47">
        <v>0</v>
      </c>
      <c r="K758" s="49">
        <v>0</v>
      </c>
      <c r="L758" s="47">
        <v>0</v>
      </c>
      <c r="M758" s="47">
        <v>593</v>
      </c>
      <c r="N758" s="47">
        <v>2678433</v>
      </c>
      <c r="O758" s="47">
        <v>0</v>
      </c>
      <c r="P758" s="47">
        <v>0</v>
      </c>
      <c r="Q758" s="47">
        <v>0</v>
      </c>
      <c r="R758" s="47">
        <v>0</v>
      </c>
      <c r="S758" s="47">
        <v>0</v>
      </c>
      <c r="T758" s="47">
        <v>0</v>
      </c>
      <c r="U758" s="47">
        <v>0</v>
      </c>
      <c r="V758" s="47">
        <v>0</v>
      </c>
      <c r="W758" s="47">
        <v>0</v>
      </c>
      <c r="X758" s="47">
        <v>0</v>
      </c>
      <c r="Y758" s="47">
        <v>0</v>
      </c>
      <c r="Z758" s="47">
        <v>0</v>
      </c>
      <c r="AA758" s="47">
        <v>0</v>
      </c>
      <c r="AB758" s="47">
        <v>0</v>
      </c>
      <c r="AC758" s="47">
        <v>40176.5</v>
      </c>
      <c r="AD758" s="47">
        <v>0</v>
      </c>
      <c r="AE758" s="47">
        <v>0</v>
      </c>
      <c r="AF758" s="50" t="s">
        <v>278</v>
      </c>
      <c r="AG758" s="50">
        <v>2022</v>
      </c>
      <c r="AH758" s="51">
        <v>2022</v>
      </c>
      <c r="AT758" s="30" t="e">
        <f>VLOOKUP(C758,AW:AX,2,FALSE)</f>
        <v>#N/A</v>
      </c>
    </row>
    <row r="759" spans="1:46" ht="61.5" x14ac:dyDescent="0.85">
      <c r="A759" s="30">
        <v>1</v>
      </c>
      <c r="B759" s="108">
        <f>SUBTOTAL(103,$A$751:A759)</f>
        <v>9</v>
      </c>
      <c r="C759" s="34" t="s">
        <v>617</v>
      </c>
      <c r="D759" s="47">
        <f t="shared" si="183"/>
        <v>3653990.26</v>
      </c>
      <c r="E759" s="47">
        <v>0</v>
      </c>
      <c r="F759" s="47">
        <v>0</v>
      </c>
      <c r="G759" s="47">
        <v>0</v>
      </c>
      <c r="H759" s="47">
        <v>0</v>
      </c>
      <c r="I759" s="47">
        <v>0</v>
      </c>
      <c r="J759" s="47">
        <v>0</v>
      </c>
      <c r="K759" s="49">
        <v>0</v>
      </c>
      <c r="L759" s="47">
        <v>0</v>
      </c>
      <c r="M759" s="47">
        <v>794</v>
      </c>
      <c r="N759" s="47">
        <v>3599990.4</v>
      </c>
      <c r="O759" s="47">
        <v>0</v>
      </c>
      <c r="P759" s="47">
        <v>0</v>
      </c>
      <c r="Q759" s="47">
        <v>0</v>
      </c>
      <c r="R759" s="47">
        <v>0</v>
      </c>
      <c r="S759" s="47">
        <v>0</v>
      </c>
      <c r="T759" s="47">
        <v>0</v>
      </c>
      <c r="U759" s="47">
        <v>0</v>
      </c>
      <c r="V759" s="47">
        <v>0</v>
      </c>
      <c r="W759" s="47">
        <v>0</v>
      </c>
      <c r="X759" s="47">
        <v>0</v>
      </c>
      <c r="Y759" s="47">
        <v>0</v>
      </c>
      <c r="Z759" s="47">
        <v>0</v>
      </c>
      <c r="AA759" s="47">
        <v>0</v>
      </c>
      <c r="AB759" s="47">
        <v>0</v>
      </c>
      <c r="AC759" s="47">
        <v>53999.86</v>
      </c>
      <c r="AD759" s="47">
        <v>0</v>
      </c>
      <c r="AE759" s="47">
        <v>0</v>
      </c>
      <c r="AF759" s="50" t="s">
        <v>278</v>
      </c>
      <c r="AG759" s="50">
        <v>2022</v>
      </c>
      <c r="AH759" s="51">
        <v>2022</v>
      </c>
      <c r="AT759" s="30" t="e">
        <f>VLOOKUP(C759,AW:AX,2,FALSE)</f>
        <v>#N/A</v>
      </c>
    </row>
    <row r="760" spans="1:46" ht="61.5" x14ac:dyDescent="0.85">
      <c r="A760" s="30">
        <v>1</v>
      </c>
      <c r="B760" s="108">
        <f>SUBTOTAL(103,$A$751:A760)</f>
        <v>10</v>
      </c>
      <c r="C760" s="34" t="s">
        <v>618</v>
      </c>
      <c r="D760" s="47">
        <f t="shared" si="183"/>
        <v>6464995.3799999999</v>
      </c>
      <c r="E760" s="47">
        <v>0</v>
      </c>
      <c r="F760" s="47">
        <v>0</v>
      </c>
      <c r="G760" s="47">
        <v>0</v>
      </c>
      <c r="H760" s="47">
        <v>0</v>
      </c>
      <c r="I760" s="47">
        <v>0</v>
      </c>
      <c r="J760" s="47">
        <v>0</v>
      </c>
      <c r="K760" s="49">
        <v>0</v>
      </c>
      <c r="L760" s="47">
        <v>0</v>
      </c>
      <c r="M760" s="47">
        <v>1385.4</v>
      </c>
      <c r="N760" s="47">
        <v>6369453.5800000001</v>
      </c>
      <c r="O760" s="47">
        <v>0</v>
      </c>
      <c r="P760" s="47">
        <v>0</v>
      </c>
      <c r="Q760" s="47">
        <v>0</v>
      </c>
      <c r="R760" s="47">
        <v>0</v>
      </c>
      <c r="S760" s="47">
        <v>0</v>
      </c>
      <c r="T760" s="47">
        <v>0</v>
      </c>
      <c r="U760" s="47">
        <v>0</v>
      </c>
      <c r="V760" s="47">
        <v>0</v>
      </c>
      <c r="W760" s="47">
        <v>0</v>
      </c>
      <c r="X760" s="47">
        <v>0</v>
      </c>
      <c r="Y760" s="47">
        <v>0</v>
      </c>
      <c r="Z760" s="47">
        <v>0</v>
      </c>
      <c r="AA760" s="47">
        <v>0</v>
      </c>
      <c r="AB760" s="47">
        <v>0</v>
      </c>
      <c r="AC760" s="47">
        <v>95541.8</v>
      </c>
      <c r="AD760" s="47">
        <v>0</v>
      </c>
      <c r="AE760" s="47">
        <v>0</v>
      </c>
      <c r="AF760" s="50" t="s">
        <v>278</v>
      </c>
      <c r="AG760" s="50">
        <v>2022</v>
      </c>
      <c r="AH760" s="51">
        <v>2022</v>
      </c>
      <c r="AT760" s="30" t="e">
        <f>VLOOKUP(C760,AW:AX,2,FALSE)</f>
        <v>#N/A</v>
      </c>
    </row>
    <row r="761" spans="1:46" ht="61.5" x14ac:dyDescent="0.85">
      <c r="A761" s="30">
        <v>1</v>
      </c>
      <c r="B761" s="108">
        <f>SUBTOTAL(103,$A$751:A761)</f>
        <v>11</v>
      </c>
      <c r="C761" s="34" t="s">
        <v>619</v>
      </c>
      <c r="D761" s="47">
        <f t="shared" si="183"/>
        <v>3493332.35</v>
      </c>
      <c r="E761" s="47">
        <v>0</v>
      </c>
      <c r="F761" s="47">
        <v>0</v>
      </c>
      <c r="G761" s="47">
        <v>0</v>
      </c>
      <c r="H761" s="47">
        <v>0</v>
      </c>
      <c r="I761" s="47">
        <v>0</v>
      </c>
      <c r="J761" s="47">
        <v>0</v>
      </c>
      <c r="K761" s="49">
        <v>0</v>
      </c>
      <c r="L761" s="47">
        <v>0</v>
      </c>
      <c r="M761" s="47">
        <v>760.2</v>
      </c>
      <c r="N761" s="47">
        <v>3441706.75</v>
      </c>
      <c r="O761" s="47">
        <v>0</v>
      </c>
      <c r="P761" s="47">
        <v>0</v>
      </c>
      <c r="Q761" s="47">
        <v>0</v>
      </c>
      <c r="R761" s="47">
        <v>0</v>
      </c>
      <c r="S761" s="47">
        <v>0</v>
      </c>
      <c r="T761" s="47">
        <v>0</v>
      </c>
      <c r="U761" s="47">
        <v>0</v>
      </c>
      <c r="V761" s="47">
        <v>0</v>
      </c>
      <c r="W761" s="47">
        <v>0</v>
      </c>
      <c r="X761" s="47">
        <v>0</v>
      </c>
      <c r="Y761" s="47">
        <v>0</v>
      </c>
      <c r="Z761" s="47">
        <v>0</v>
      </c>
      <c r="AA761" s="47">
        <v>0</v>
      </c>
      <c r="AB761" s="47">
        <v>0</v>
      </c>
      <c r="AC761" s="47">
        <v>51625.599999999999</v>
      </c>
      <c r="AD761" s="47">
        <v>0</v>
      </c>
      <c r="AE761" s="47">
        <v>0</v>
      </c>
      <c r="AF761" s="50" t="s">
        <v>278</v>
      </c>
      <c r="AG761" s="50">
        <v>2022</v>
      </c>
      <c r="AH761" s="51">
        <v>2022</v>
      </c>
      <c r="AT761" s="30" t="e">
        <f>VLOOKUP(C761,AW:AX,2,FALSE)</f>
        <v>#N/A</v>
      </c>
    </row>
    <row r="762" spans="1:46" ht="61.5" x14ac:dyDescent="0.85">
      <c r="A762" s="30">
        <v>1</v>
      </c>
      <c r="B762" s="108">
        <f>SUBTOTAL(103,$A$751:A762)</f>
        <v>12</v>
      </c>
      <c r="C762" s="34" t="s">
        <v>620</v>
      </c>
      <c r="D762" s="47">
        <f t="shared" si="183"/>
        <v>5751539.1200000001</v>
      </c>
      <c r="E762" s="47">
        <v>0</v>
      </c>
      <c r="F762" s="47">
        <v>0</v>
      </c>
      <c r="G762" s="47">
        <v>0</v>
      </c>
      <c r="H762" s="47">
        <v>0</v>
      </c>
      <c r="I762" s="47">
        <v>0</v>
      </c>
      <c r="J762" s="47">
        <v>0</v>
      </c>
      <c r="K762" s="49">
        <v>0</v>
      </c>
      <c r="L762" s="47">
        <v>0</v>
      </c>
      <c r="M762" s="47">
        <v>1260.4000000000001</v>
      </c>
      <c r="N762" s="47">
        <v>5666541</v>
      </c>
      <c r="O762" s="47">
        <v>0</v>
      </c>
      <c r="P762" s="47">
        <v>0</v>
      </c>
      <c r="Q762" s="47">
        <v>0</v>
      </c>
      <c r="R762" s="47">
        <v>0</v>
      </c>
      <c r="S762" s="47">
        <v>0</v>
      </c>
      <c r="T762" s="47">
        <v>0</v>
      </c>
      <c r="U762" s="47">
        <v>0</v>
      </c>
      <c r="V762" s="47">
        <v>0</v>
      </c>
      <c r="W762" s="47">
        <v>0</v>
      </c>
      <c r="X762" s="47">
        <v>0</v>
      </c>
      <c r="Y762" s="47">
        <v>0</v>
      </c>
      <c r="Z762" s="47">
        <v>0</v>
      </c>
      <c r="AA762" s="47">
        <v>0</v>
      </c>
      <c r="AB762" s="47">
        <v>0</v>
      </c>
      <c r="AC762" s="47">
        <v>84998.12</v>
      </c>
      <c r="AD762" s="47">
        <v>0</v>
      </c>
      <c r="AE762" s="47">
        <v>0</v>
      </c>
      <c r="AF762" s="50" t="s">
        <v>278</v>
      </c>
      <c r="AG762" s="50">
        <v>2022</v>
      </c>
      <c r="AH762" s="51">
        <v>2022</v>
      </c>
      <c r="AT762" s="30" t="e">
        <f>VLOOKUP(C762,AW:AX,2,FALSE)</f>
        <v>#N/A</v>
      </c>
    </row>
    <row r="763" spans="1:46" ht="61.5" x14ac:dyDescent="0.85">
      <c r="A763" s="30">
        <v>1</v>
      </c>
      <c r="B763" s="108">
        <f>SUBTOTAL(103,$A$751:A763)</f>
        <v>13</v>
      </c>
      <c r="C763" s="34" t="s">
        <v>621</v>
      </c>
      <c r="D763" s="47">
        <f t="shared" si="183"/>
        <v>5350859.32</v>
      </c>
      <c r="E763" s="47">
        <v>0</v>
      </c>
      <c r="F763" s="47">
        <v>0</v>
      </c>
      <c r="G763" s="47">
        <v>0</v>
      </c>
      <c r="H763" s="47">
        <v>0</v>
      </c>
      <c r="I763" s="47">
        <v>0</v>
      </c>
      <c r="J763" s="47">
        <v>0</v>
      </c>
      <c r="K763" s="49">
        <v>0</v>
      </c>
      <c r="L763" s="47">
        <v>0</v>
      </c>
      <c r="M763" s="47">
        <v>1151</v>
      </c>
      <c r="N763" s="47">
        <v>5271782.58</v>
      </c>
      <c r="O763" s="47">
        <v>0</v>
      </c>
      <c r="P763" s="47">
        <v>0</v>
      </c>
      <c r="Q763" s="47">
        <v>0</v>
      </c>
      <c r="R763" s="47">
        <v>0</v>
      </c>
      <c r="S763" s="47">
        <v>0</v>
      </c>
      <c r="T763" s="47">
        <v>0</v>
      </c>
      <c r="U763" s="47">
        <v>0</v>
      </c>
      <c r="V763" s="47">
        <v>0</v>
      </c>
      <c r="W763" s="47">
        <v>0</v>
      </c>
      <c r="X763" s="47">
        <v>0</v>
      </c>
      <c r="Y763" s="47">
        <v>0</v>
      </c>
      <c r="Z763" s="47">
        <v>0</v>
      </c>
      <c r="AA763" s="47">
        <v>0</v>
      </c>
      <c r="AB763" s="47">
        <v>0</v>
      </c>
      <c r="AC763" s="47">
        <v>79076.740000000005</v>
      </c>
      <c r="AD763" s="47">
        <v>0</v>
      </c>
      <c r="AE763" s="47">
        <v>0</v>
      </c>
      <c r="AF763" s="50" t="s">
        <v>278</v>
      </c>
      <c r="AG763" s="50">
        <v>2022</v>
      </c>
      <c r="AH763" s="51">
        <v>2022</v>
      </c>
      <c r="AT763" s="30" t="e">
        <f>VLOOKUP(C763,AW:AX,2,FALSE)</f>
        <v>#N/A</v>
      </c>
    </row>
    <row r="764" spans="1:46" ht="61.5" x14ac:dyDescent="0.85">
      <c r="A764" s="30">
        <v>1</v>
      </c>
      <c r="B764" s="108">
        <f>SUBTOTAL(103,$A$751:A764)</f>
        <v>14</v>
      </c>
      <c r="C764" s="34" t="s">
        <v>622</v>
      </c>
      <c r="D764" s="47">
        <f t="shared" si="183"/>
        <v>2108786.08</v>
      </c>
      <c r="E764" s="47">
        <v>0</v>
      </c>
      <c r="F764" s="47">
        <v>0</v>
      </c>
      <c r="G764" s="47">
        <v>0</v>
      </c>
      <c r="H764" s="47">
        <v>0</v>
      </c>
      <c r="I764" s="47">
        <v>0</v>
      </c>
      <c r="J764" s="47">
        <v>0</v>
      </c>
      <c r="K764" s="49">
        <v>0</v>
      </c>
      <c r="L764" s="47">
        <v>0</v>
      </c>
      <c r="M764" s="47">
        <v>464.7</v>
      </c>
      <c r="N764" s="47">
        <v>2077621.75</v>
      </c>
      <c r="O764" s="47">
        <v>0</v>
      </c>
      <c r="P764" s="47">
        <v>0</v>
      </c>
      <c r="Q764" s="47">
        <v>0</v>
      </c>
      <c r="R764" s="47">
        <v>0</v>
      </c>
      <c r="S764" s="47">
        <v>0</v>
      </c>
      <c r="T764" s="47">
        <v>0</v>
      </c>
      <c r="U764" s="47">
        <v>0</v>
      </c>
      <c r="V764" s="47">
        <v>0</v>
      </c>
      <c r="W764" s="47">
        <v>0</v>
      </c>
      <c r="X764" s="47">
        <v>0</v>
      </c>
      <c r="Y764" s="47">
        <v>0</v>
      </c>
      <c r="Z764" s="47">
        <v>0</v>
      </c>
      <c r="AA764" s="47">
        <v>0</v>
      </c>
      <c r="AB764" s="47">
        <v>0</v>
      </c>
      <c r="AC764" s="47">
        <v>31164.33</v>
      </c>
      <c r="AD764" s="47">
        <v>0</v>
      </c>
      <c r="AE764" s="47">
        <v>0</v>
      </c>
      <c r="AF764" s="50" t="s">
        <v>278</v>
      </c>
      <c r="AG764" s="50">
        <v>2022</v>
      </c>
      <c r="AH764" s="51">
        <v>2022</v>
      </c>
      <c r="AT764" s="30" t="e">
        <f>VLOOKUP(C764,AW:AX,2,FALSE)</f>
        <v>#N/A</v>
      </c>
    </row>
    <row r="765" spans="1:46" ht="61.5" x14ac:dyDescent="0.85">
      <c r="A765" s="30">
        <v>1</v>
      </c>
      <c r="B765" s="108">
        <f>SUBTOTAL(103,$A$751:A765)</f>
        <v>15</v>
      </c>
      <c r="C765" s="34" t="s">
        <v>623</v>
      </c>
      <c r="D765" s="47">
        <f t="shared" si="183"/>
        <v>2108788.0499999998</v>
      </c>
      <c r="E765" s="47">
        <v>0</v>
      </c>
      <c r="F765" s="47">
        <v>0</v>
      </c>
      <c r="G765" s="47">
        <v>0</v>
      </c>
      <c r="H765" s="47">
        <v>0</v>
      </c>
      <c r="I765" s="47">
        <v>0</v>
      </c>
      <c r="J765" s="47">
        <v>0</v>
      </c>
      <c r="K765" s="49">
        <v>0</v>
      </c>
      <c r="L765" s="47">
        <v>0</v>
      </c>
      <c r="M765" s="47">
        <v>464.68</v>
      </c>
      <c r="N765" s="47">
        <v>2077623.69</v>
      </c>
      <c r="O765" s="47">
        <v>0</v>
      </c>
      <c r="P765" s="47">
        <v>0</v>
      </c>
      <c r="Q765" s="47">
        <v>0</v>
      </c>
      <c r="R765" s="47">
        <v>0</v>
      </c>
      <c r="S765" s="47">
        <v>0</v>
      </c>
      <c r="T765" s="47">
        <v>0</v>
      </c>
      <c r="U765" s="47">
        <v>0</v>
      </c>
      <c r="V765" s="47">
        <v>0</v>
      </c>
      <c r="W765" s="47">
        <v>0</v>
      </c>
      <c r="X765" s="47">
        <v>0</v>
      </c>
      <c r="Y765" s="47">
        <v>0</v>
      </c>
      <c r="Z765" s="47">
        <v>0</v>
      </c>
      <c r="AA765" s="47">
        <v>0</v>
      </c>
      <c r="AB765" s="47">
        <v>0</v>
      </c>
      <c r="AC765" s="47">
        <v>31164.36</v>
      </c>
      <c r="AD765" s="47">
        <v>0</v>
      </c>
      <c r="AE765" s="47">
        <v>0</v>
      </c>
      <c r="AF765" s="50" t="s">
        <v>278</v>
      </c>
      <c r="AG765" s="50">
        <v>2022</v>
      </c>
      <c r="AH765" s="51">
        <v>2022</v>
      </c>
      <c r="AT765" s="30" t="e">
        <f>VLOOKUP(C765,AW:AX,2,FALSE)</f>
        <v>#N/A</v>
      </c>
    </row>
    <row r="766" spans="1:46" ht="61.5" x14ac:dyDescent="0.85">
      <c r="A766" s="30">
        <v>1</v>
      </c>
      <c r="B766" s="108">
        <f>SUBTOTAL(103,$A$751:A766)</f>
        <v>16</v>
      </c>
      <c r="C766" s="34" t="s">
        <v>624</v>
      </c>
      <c r="D766" s="47">
        <f t="shared" si="183"/>
        <v>4241954.88</v>
      </c>
      <c r="E766" s="47">
        <v>0</v>
      </c>
      <c r="F766" s="47">
        <v>0</v>
      </c>
      <c r="G766" s="47">
        <v>0</v>
      </c>
      <c r="H766" s="47">
        <v>0</v>
      </c>
      <c r="I766" s="47">
        <v>0</v>
      </c>
      <c r="J766" s="47">
        <v>0</v>
      </c>
      <c r="K766" s="49">
        <v>0</v>
      </c>
      <c r="L766" s="47">
        <v>0</v>
      </c>
      <c r="M766" s="47">
        <v>917.7</v>
      </c>
      <c r="N766" s="47">
        <v>4179265.89</v>
      </c>
      <c r="O766" s="47">
        <v>0</v>
      </c>
      <c r="P766" s="47">
        <v>0</v>
      </c>
      <c r="Q766" s="47">
        <v>0</v>
      </c>
      <c r="R766" s="47">
        <v>0</v>
      </c>
      <c r="S766" s="47">
        <v>0</v>
      </c>
      <c r="T766" s="47">
        <v>0</v>
      </c>
      <c r="U766" s="47">
        <v>0</v>
      </c>
      <c r="V766" s="47">
        <v>0</v>
      </c>
      <c r="W766" s="47">
        <v>0</v>
      </c>
      <c r="X766" s="47">
        <v>0</v>
      </c>
      <c r="Y766" s="47">
        <v>0</v>
      </c>
      <c r="Z766" s="47">
        <v>0</v>
      </c>
      <c r="AA766" s="47">
        <v>0</v>
      </c>
      <c r="AB766" s="47">
        <v>0</v>
      </c>
      <c r="AC766" s="47">
        <v>62688.99</v>
      </c>
      <c r="AD766" s="47">
        <v>0</v>
      </c>
      <c r="AE766" s="47">
        <v>0</v>
      </c>
      <c r="AF766" s="50" t="s">
        <v>278</v>
      </c>
      <c r="AG766" s="50">
        <v>2022</v>
      </c>
      <c r="AH766" s="51">
        <v>2022</v>
      </c>
      <c r="AT766" s="30" t="e">
        <f>VLOOKUP(C766,AW:AX,2,FALSE)</f>
        <v>#N/A</v>
      </c>
    </row>
    <row r="767" spans="1:46" ht="61.5" x14ac:dyDescent="0.85">
      <c r="A767" s="30">
        <v>1</v>
      </c>
      <c r="B767" s="108">
        <f>SUBTOTAL(103,$A$751:A767)</f>
        <v>17</v>
      </c>
      <c r="C767" s="34" t="s">
        <v>625</v>
      </c>
      <c r="D767" s="47">
        <f t="shared" si="183"/>
        <v>3514995.2</v>
      </c>
      <c r="E767" s="47">
        <v>0</v>
      </c>
      <c r="F767" s="47">
        <v>0</v>
      </c>
      <c r="G767" s="47">
        <v>0</v>
      </c>
      <c r="H767" s="47">
        <v>0</v>
      </c>
      <c r="I767" s="47">
        <v>0</v>
      </c>
      <c r="J767" s="47">
        <v>0</v>
      </c>
      <c r="K767" s="49">
        <v>0</v>
      </c>
      <c r="L767" s="47">
        <v>0</v>
      </c>
      <c r="M767" s="47">
        <v>775</v>
      </c>
      <c r="N767" s="47">
        <v>3463049.46</v>
      </c>
      <c r="O767" s="47">
        <v>0</v>
      </c>
      <c r="P767" s="47">
        <v>0</v>
      </c>
      <c r="Q767" s="47">
        <v>0</v>
      </c>
      <c r="R767" s="47">
        <v>0</v>
      </c>
      <c r="S767" s="47">
        <v>0</v>
      </c>
      <c r="T767" s="47">
        <v>0</v>
      </c>
      <c r="U767" s="47">
        <v>0</v>
      </c>
      <c r="V767" s="47">
        <v>0</v>
      </c>
      <c r="W767" s="47">
        <v>0</v>
      </c>
      <c r="X767" s="47">
        <v>0</v>
      </c>
      <c r="Y767" s="47">
        <v>0</v>
      </c>
      <c r="Z767" s="47">
        <v>0</v>
      </c>
      <c r="AA767" s="47">
        <v>0</v>
      </c>
      <c r="AB767" s="47">
        <v>0</v>
      </c>
      <c r="AC767" s="47">
        <v>51945.74</v>
      </c>
      <c r="AD767" s="47">
        <v>0</v>
      </c>
      <c r="AE767" s="47">
        <v>0</v>
      </c>
      <c r="AF767" s="50" t="s">
        <v>278</v>
      </c>
      <c r="AG767" s="50">
        <v>2022</v>
      </c>
      <c r="AH767" s="51">
        <v>2022</v>
      </c>
      <c r="AT767" s="30" t="e">
        <f>VLOOKUP(C767,AW:AX,2,FALSE)</f>
        <v>#N/A</v>
      </c>
    </row>
    <row r="768" spans="1:46" ht="61.5" x14ac:dyDescent="0.85">
      <c r="A768" s="30">
        <v>1</v>
      </c>
      <c r="B768" s="108">
        <f>SUBTOTAL(103,$A$751:A768)</f>
        <v>18</v>
      </c>
      <c r="C768" s="34" t="s">
        <v>626</v>
      </c>
      <c r="D768" s="47">
        <f t="shared" si="183"/>
        <v>2547497.35</v>
      </c>
      <c r="E768" s="47">
        <v>0</v>
      </c>
      <c r="F768" s="47">
        <v>0</v>
      </c>
      <c r="G768" s="47">
        <v>0</v>
      </c>
      <c r="H768" s="47">
        <v>0</v>
      </c>
      <c r="I768" s="47">
        <v>0</v>
      </c>
      <c r="J768" s="47">
        <v>0</v>
      </c>
      <c r="K768" s="49">
        <v>0</v>
      </c>
      <c r="L768" s="47">
        <v>0</v>
      </c>
      <c r="M768" s="47">
        <v>557</v>
      </c>
      <c r="N768" s="47">
        <v>2509849.61</v>
      </c>
      <c r="O768" s="47">
        <v>0</v>
      </c>
      <c r="P768" s="47">
        <v>0</v>
      </c>
      <c r="Q768" s="47">
        <v>0</v>
      </c>
      <c r="R768" s="47">
        <v>0</v>
      </c>
      <c r="S768" s="47">
        <v>0</v>
      </c>
      <c r="T768" s="47">
        <v>0</v>
      </c>
      <c r="U768" s="47">
        <v>0</v>
      </c>
      <c r="V768" s="47">
        <v>0</v>
      </c>
      <c r="W768" s="47">
        <v>0</v>
      </c>
      <c r="X768" s="47">
        <v>0</v>
      </c>
      <c r="Y768" s="47">
        <v>0</v>
      </c>
      <c r="Z768" s="47">
        <v>0</v>
      </c>
      <c r="AA768" s="47">
        <v>0</v>
      </c>
      <c r="AB768" s="47">
        <v>0</v>
      </c>
      <c r="AC768" s="47">
        <v>37647.74</v>
      </c>
      <c r="AD768" s="47">
        <v>0</v>
      </c>
      <c r="AE768" s="47">
        <v>0</v>
      </c>
      <c r="AF768" s="50" t="s">
        <v>278</v>
      </c>
      <c r="AG768" s="50">
        <v>2022</v>
      </c>
      <c r="AH768" s="51">
        <v>2022</v>
      </c>
      <c r="AT768" s="30" t="e">
        <f>VLOOKUP(C768,AW:AX,2,FALSE)</f>
        <v>#N/A</v>
      </c>
    </row>
    <row r="769" spans="1:46" ht="61.5" x14ac:dyDescent="0.85">
      <c r="A769" s="30">
        <v>1</v>
      </c>
      <c r="B769" s="108">
        <f>SUBTOTAL(103,$A$751:A769)</f>
        <v>19</v>
      </c>
      <c r="C769" s="34" t="s">
        <v>627</v>
      </c>
      <c r="D769" s="47">
        <f t="shared" si="183"/>
        <v>974208.66</v>
      </c>
      <c r="E769" s="47">
        <v>0</v>
      </c>
      <c r="F769" s="47">
        <v>0</v>
      </c>
      <c r="G769" s="47">
        <v>0</v>
      </c>
      <c r="H769" s="47">
        <v>0</v>
      </c>
      <c r="I769" s="47">
        <v>0</v>
      </c>
      <c r="J769" s="47">
        <v>0</v>
      </c>
      <c r="K769" s="49">
        <v>0</v>
      </c>
      <c r="L769" s="47">
        <v>0</v>
      </c>
      <c r="M769" s="47">
        <v>226</v>
      </c>
      <c r="N769" s="47">
        <v>959811.49</v>
      </c>
      <c r="O769" s="47">
        <v>0</v>
      </c>
      <c r="P769" s="47">
        <v>0</v>
      </c>
      <c r="Q769" s="47">
        <v>0</v>
      </c>
      <c r="R769" s="47">
        <v>0</v>
      </c>
      <c r="S769" s="47">
        <v>0</v>
      </c>
      <c r="T769" s="47">
        <v>0</v>
      </c>
      <c r="U769" s="47">
        <v>0</v>
      </c>
      <c r="V769" s="47">
        <v>0</v>
      </c>
      <c r="W769" s="47">
        <v>0</v>
      </c>
      <c r="X769" s="47">
        <v>0</v>
      </c>
      <c r="Y769" s="47">
        <v>0</v>
      </c>
      <c r="Z769" s="47">
        <v>0</v>
      </c>
      <c r="AA769" s="47">
        <v>0</v>
      </c>
      <c r="AB769" s="47">
        <v>0</v>
      </c>
      <c r="AC769" s="47">
        <v>14397.17</v>
      </c>
      <c r="AD769" s="47">
        <v>0</v>
      </c>
      <c r="AE769" s="47">
        <v>0</v>
      </c>
      <c r="AF769" s="50" t="s">
        <v>278</v>
      </c>
      <c r="AG769" s="50">
        <v>2022</v>
      </c>
      <c r="AH769" s="51">
        <v>2022</v>
      </c>
      <c r="AT769" s="30" t="e">
        <f>VLOOKUP(C769,AW:AX,2,FALSE)</f>
        <v>#N/A</v>
      </c>
    </row>
    <row r="770" spans="1:46" ht="61.5" x14ac:dyDescent="0.85">
      <c r="A770" s="30">
        <v>1</v>
      </c>
      <c r="B770" s="108">
        <f>SUBTOTAL(103,$A$751:A770)</f>
        <v>20</v>
      </c>
      <c r="C770" s="34" t="s">
        <v>628</v>
      </c>
      <c r="D770" s="47">
        <f t="shared" si="183"/>
        <v>2883983.08</v>
      </c>
      <c r="E770" s="47">
        <v>0</v>
      </c>
      <c r="F770" s="47">
        <v>0</v>
      </c>
      <c r="G770" s="47">
        <v>0</v>
      </c>
      <c r="H770" s="47">
        <v>0</v>
      </c>
      <c r="I770" s="47">
        <v>0</v>
      </c>
      <c r="J770" s="47">
        <v>0</v>
      </c>
      <c r="K770" s="49">
        <v>0</v>
      </c>
      <c r="L770" s="47">
        <v>0</v>
      </c>
      <c r="M770" s="47">
        <v>632</v>
      </c>
      <c r="N770" s="47">
        <v>2841362.64</v>
      </c>
      <c r="O770" s="47">
        <v>0</v>
      </c>
      <c r="P770" s="47">
        <v>0</v>
      </c>
      <c r="Q770" s="47">
        <v>0</v>
      </c>
      <c r="R770" s="47">
        <v>0</v>
      </c>
      <c r="S770" s="47">
        <v>0</v>
      </c>
      <c r="T770" s="47">
        <v>0</v>
      </c>
      <c r="U770" s="47">
        <v>0</v>
      </c>
      <c r="V770" s="47">
        <v>0</v>
      </c>
      <c r="W770" s="47">
        <v>0</v>
      </c>
      <c r="X770" s="47">
        <v>0</v>
      </c>
      <c r="Y770" s="47">
        <v>0</v>
      </c>
      <c r="Z770" s="47">
        <v>0</v>
      </c>
      <c r="AA770" s="47">
        <v>0</v>
      </c>
      <c r="AB770" s="47">
        <v>0</v>
      </c>
      <c r="AC770" s="47">
        <v>42620.44</v>
      </c>
      <c r="AD770" s="47">
        <v>0</v>
      </c>
      <c r="AE770" s="47">
        <v>0</v>
      </c>
      <c r="AF770" s="50" t="s">
        <v>278</v>
      </c>
      <c r="AG770" s="50">
        <v>2022</v>
      </c>
      <c r="AH770" s="51">
        <v>2022</v>
      </c>
      <c r="AT770" s="30" t="e">
        <f>VLOOKUP(C770,AW:AX,2,FALSE)</f>
        <v>#N/A</v>
      </c>
    </row>
    <row r="771" spans="1:46" ht="61.5" x14ac:dyDescent="0.85">
      <c r="A771" s="30">
        <v>1</v>
      </c>
      <c r="B771" s="108">
        <f>SUBTOTAL(103,$A$751:A771)</f>
        <v>21</v>
      </c>
      <c r="C771" s="34" t="s">
        <v>629</v>
      </c>
      <c r="D771" s="47">
        <f t="shared" si="183"/>
        <v>2883983.08</v>
      </c>
      <c r="E771" s="47">
        <v>0</v>
      </c>
      <c r="F771" s="47">
        <v>0</v>
      </c>
      <c r="G771" s="47">
        <v>0</v>
      </c>
      <c r="H771" s="47">
        <v>0</v>
      </c>
      <c r="I771" s="47">
        <v>0</v>
      </c>
      <c r="J771" s="47">
        <v>0</v>
      </c>
      <c r="K771" s="49">
        <v>0</v>
      </c>
      <c r="L771" s="47">
        <v>0</v>
      </c>
      <c r="M771" s="47">
        <v>632</v>
      </c>
      <c r="N771" s="47">
        <v>2841362.64</v>
      </c>
      <c r="O771" s="47">
        <v>0</v>
      </c>
      <c r="P771" s="47">
        <v>0</v>
      </c>
      <c r="Q771" s="47">
        <v>0</v>
      </c>
      <c r="R771" s="47">
        <v>0</v>
      </c>
      <c r="S771" s="47">
        <v>0</v>
      </c>
      <c r="T771" s="47">
        <v>0</v>
      </c>
      <c r="U771" s="47">
        <v>0</v>
      </c>
      <c r="V771" s="47">
        <v>0</v>
      </c>
      <c r="W771" s="47">
        <v>0</v>
      </c>
      <c r="X771" s="47">
        <v>0</v>
      </c>
      <c r="Y771" s="47">
        <v>0</v>
      </c>
      <c r="Z771" s="47">
        <v>0</v>
      </c>
      <c r="AA771" s="47">
        <v>0</v>
      </c>
      <c r="AB771" s="47">
        <v>0</v>
      </c>
      <c r="AC771" s="47">
        <v>42620.44</v>
      </c>
      <c r="AD771" s="47">
        <v>0</v>
      </c>
      <c r="AE771" s="47">
        <v>0</v>
      </c>
      <c r="AF771" s="50" t="s">
        <v>278</v>
      </c>
      <c r="AG771" s="50">
        <v>2022</v>
      </c>
      <c r="AH771" s="51">
        <v>2022</v>
      </c>
      <c r="AT771" s="30" t="e">
        <f>VLOOKUP(C771,AW:AX,2,FALSE)</f>
        <v>#N/A</v>
      </c>
    </row>
    <row r="772" spans="1:46" ht="61.5" x14ac:dyDescent="0.85">
      <c r="A772" s="30">
        <v>1</v>
      </c>
      <c r="B772" s="108">
        <f>SUBTOTAL(103,$A$751:A772)</f>
        <v>22</v>
      </c>
      <c r="C772" s="34" t="s">
        <v>630</v>
      </c>
      <c r="D772" s="47">
        <f t="shared" si="183"/>
        <v>3302263</v>
      </c>
      <c r="E772" s="47">
        <v>0</v>
      </c>
      <c r="F772" s="47">
        <v>0</v>
      </c>
      <c r="G772" s="47">
        <v>0</v>
      </c>
      <c r="H772" s="47">
        <v>0</v>
      </c>
      <c r="I772" s="47">
        <v>0</v>
      </c>
      <c r="J772" s="47">
        <v>0</v>
      </c>
      <c r="K772" s="49">
        <v>0</v>
      </c>
      <c r="L772" s="47">
        <v>0</v>
      </c>
      <c r="M772" s="47">
        <v>720</v>
      </c>
      <c r="N772" s="47">
        <v>3253461.08</v>
      </c>
      <c r="O772" s="47">
        <v>0</v>
      </c>
      <c r="P772" s="47">
        <v>0</v>
      </c>
      <c r="Q772" s="47">
        <v>0</v>
      </c>
      <c r="R772" s="47">
        <v>0</v>
      </c>
      <c r="S772" s="47">
        <v>0</v>
      </c>
      <c r="T772" s="47">
        <v>0</v>
      </c>
      <c r="U772" s="47">
        <v>0</v>
      </c>
      <c r="V772" s="47">
        <v>0</v>
      </c>
      <c r="W772" s="47">
        <v>0</v>
      </c>
      <c r="X772" s="47">
        <v>0</v>
      </c>
      <c r="Y772" s="47">
        <v>0</v>
      </c>
      <c r="Z772" s="47">
        <v>0</v>
      </c>
      <c r="AA772" s="47">
        <v>0</v>
      </c>
      <c r="AB772" s="47">
        <v>0</v>
      </c>
      <c r="AC772" s="47">
        <v>48801.919999999998</v>
      </c>
      <c r="AD772" s="47">
        <v>0</v>
      </c>
      <c r="AE772" s="47">
        <v>0</v>
      </c>
      <c r="AF772" s="50" t="s">
        <v>278</v>
      </c>
      <c r="AG772" s="50">
        <v>2022</v>
      </c>
      <c r="AH772" s="51">
        <v>2022</v>
      </c>
      <c r="AT772" s="30" t="e">
        <f>VLOOKUP(C772,AW:AX,2,FALSE)</f>
        <v>#N/A</v>
      </c>
    </row>
    <row r="773" spans="1:46" ht="61.5" x14ac:dyDescent="0.85">
      <c r="A773" s="30">
        <v>1</v>
      </c>
      <c r="B773" s="108">
        <f>SUBTOTAL(103,$A$751:A773)</f>
        <v>23</v>
      </c>
      <c r="C773" s="34" t="s">
        <v>631</v>
      </c>
      <c r="D773" s="47">
        <f t="shared" si="183"/>
        <v>4272967.33</v>
      </c>
      <c r="E773" s="47">
        <v>0</v>
      </c>
      <c r="F773" s="47">
        <v>0</v>
      </c>
      <c r="G773" s="47">
        <v>0</v>
      </c>
      <c r="H773" s="47">
        <v>0</v>
      </c>
      <c r="I773" s="47">
        <v>0</v>
      </c>
      <c r="J773" s="47">
        <v>0</v>
      </c>
      <c r="K773" s="49">
        <v>0</v>
      </c>
      <c r="L773" s="47">
        <v>0</v>
      </c>
      <c r="M773" s="47">
        <v>960</v>
      </c>
      <c r="N773" s="47">
        <v>4209820.03</v>
      </c>
      <c r="O773" s="47">
        <v>0</v>
      </c>
      <c r="P773" s="47">
        <v>0</v>
      </c>
      <c r="Q773" s="47">
        <v>0</v>
      </c>
      <c r="R773" s="47">
        <v>0</v>
      </c>
      <c r="S773" s="47">
        <v>0</v>
      </c>
      <c r="T773" s="47">
        <v>0</v>
      </c>
      <c r="U773" s="47">
        <v>0</v>
      </c>
      <c r="V773" s="47">
        <v>0</v>
      </c>
      <c r="W773" s="47">
        <v>0</v>
      </c>
      <c r="X773" s="47">
        <v>0</v>
      </c>
      <c r="Y773" s="47">
        <v>0</v>
      </c>
      <c r="Z773" s="47">
        <v>0</v>
      </c>
      <c r="AA773" s="47">
        <v>0</v>
      </c>
      <c r="AB773" s="47">
        <v>0</v>
      </c>
      <c r="AC773" s="47">
        <v>63147.3</v>
      </c>
      <c r="AD773" s="47">
        <v>0</v>
      </c>
      <c r="AE773" s="47">
        <v>0</v>
      </c>
      <c r="AF773" s="50" t="s">
        <v>278</v>
      </c>
      <c r="AG773" s="50">
        <v>2022</v>
      </c>
      <c r="AH773" s="51">
        <v>2022</v>
      </c>
      <c r="AT773" s="30" t="e">
        <f>VLOOKUP(C773,AW:AX,2,FALSE)</f>
        <v>#N/A</v>
      </c>
    </row>
    <row r="774" spans="1:46" ht="61.5" x14ac:dyDescent="0.85">
      <c r="A774" s="30">
        <v>1</v>
      </c>
      <c r="B774" s="108">
        <f>SUBTOTAL(103,$A$751:A774)</f>
        <v>24</v>
      </c>
      <c r="C774" s="34" t="s">
        <v>632</v>
      </c>
      <c r="D774" s="47">
        <f t="shared" si="183"/>
        <v>4323303.57</v>
      </c>
      <c r="E774" s="47">
        <v>0</v>
      </c>
      <c r="F774" s="47">
        <v>0</v>
      </c>
      <c r="G774" s="47">
        <v>0</v>
      </c>
      <c r="H774" s="47">
        <v>0</v>
      </c>
      <c r="I774" s="47">
        <v>0</v>
      </c>
      <c r="J774" s="47">
        <v>0</v>
      </c>
      <c r="K774" s="49">
        <v>0</v>
      </c>
      <c r="L774" s="47">
        <v>0</v>
      </c>
      <c r="M774" s="47">
        <v>971</v>
      </c>
      <c r="N774" s="47">
        <v>4259412.38</v>
      </c>
      <c r="O774" s="47">
        <v>0</v>
      </c>
      <c r="P774" s="47">
        <v>0</v>
      </c>
      <c r="Q774" s="47">
        <v>0</v>
      </c>
      <c r="R774" s="47">
        <v>0</v>
      </c>
      <c r="S774" s="47">
        <v>0</v>
      </c>
      <c r="T774" s="47">
        <v>0</v>
      </c>
      <c r="U774" s="47">
        <v>0</v>
      </c>
      <c r="V774" s="47">
        <v>0</v>
      </c>
      <c r="W774" s="47">
        <v>0</v>
      </c>
      <c r="X774" s="47">
        <v>0</v>
      </c>
      <c r="Y774" s="47">
        <v>0</v>
      </c>
      <c r="Z774" s="47">
        <v>0</v>
      </c>
      <c r="AA774" s="47">
        <v>0</v>
      </c>
      <c r="AB774" s="47">
        <v>0</v>
      </c>
      <c r="AC774" s="47">
        <v>63891.19</v>
      </c>
      <c r="AD774" s="47">
        <v>0</v>
      </c>
      <c r="AE774" s="47">
        <v>0</v>
      </c>
      <c r="AF774" s="50" t="s">
        <v>278</v>
      </c>
      <c r="AG774" s="50">
        <v>2022</v>
      </c>
      <c r="AH774" s="51">
        <v>2022</v>
      </c>
      <c r="AT774" s="30" t="e">
        <f>VLOOKUP(C774,AW:AX,2,FALSE)</f>
        <v>#N/A</v>
      </c>
    </row>
    <row r="775" spans="1:46" ht="61.5" x14ac:dyDescent="0.85">
      <c r="A775" s="30">
        <v>1</v>
      </c>
      <c r="B775" s="108">
        <f>SUBTOTAL(103,$A$751:A775)</f>
        <v>25</v>
      </c>
      <c r="C775" s="34" t="s">
        <v>633</v>
      </c>
      <c r="D775" s="47">
        <f t="shared" si="183"/>
        <v>2249559.61</v>
      </c>
      <c r="E775" s="47">
        <v>0</v>
      </c>
      <c r="F775" s="47">
        <v>0</v>
      </c>
      <c r="G775" s="47">
        <v>0</v>
      </c>
      <c r="H775" s="47">
        <v>0</v>
      </c>
      <c r="I775" s="47">
        <v>0</v>
      </c>
      <c r="J775" s="47">
        <v>0</v>
      </c>
      <c r="K775" s="49">
        <v>1</v>
      </c>
      <c r="L775" s="47">
        <v>2249559.61</v>
      </c>
      <c r="M775" s="47">
        <v>0</v>
      </c>
      <c r="N775" s="47">
        <v>0</v>
      </c>
      <c r="O775" s="47">
        <v>0</v>
      </c>
      <c r="P775" s="47">
        <v>0</v>
      </c>
      <c r="Q775" s="47">
        <v>0</v>
      </c>
      <c r="R775" s="47">
        <v>0</v>
      </c>
      <c r="S775" s="47">
        <v>0</v>
      </c>
      <c r="T775" s="47">
        <v>0</v>
      </c>
      <c r="U775" s="47">
        <v>0</v>
      </c>
      <c r="V775" s="47">
        <v>0</v>
      </c>
      <c r="W775" s="47">
        <v>0</v>
      </c>
      <c r="X775" s="47">
        <v>0</v>
      </c>
      <c r="Y775" s="47">
        <v>0</v>
      </c>
      <c r="Z775" s="47">
        <v>0</v>
      </c>
      <c r="AA775" s="47">
        <v>0</v>
      </c>
      <c r="AB775" s="47">
        <v>0</v>
      </c>
      <c r="AC775" s="47">
        <v>0</v>
      </c>
      <c r="AD775" s="47">
        <v>0</v>
      </c>
      <c r="AE775" s="47">
        <v>0</v>
      </c>
      <c r="AF775" s="50" t="s">
        <v>278</v>
      </c>
      <c r="AG775" s="50">
        <v>2022</v>
      </c>
      <c r="AH775" s="51" t="s">
        <v>278</v>
      </c>
      <c r="AT775" s="30" t="e">
        <f>VLOOKUP(C775,AW:AX,2,FALSE)</f>
        <v>#N/A</v>
      </c>
    </row>
    <row r="776" spans="1:46" ht="61.5" x14ac:dyDescent="0.85">
      <c r="A776" s="30">
        <v>1</v>
      </c>
      <c r="B776" s="108">
        <f>SUBTOTAL(103,$A$751:A776)</f>
        <v>26</v>
      </c>
      <c r="C776" s="34" t="s">
        <v>634</v>
      </c>
      <c r="D776" s="47">
        <f t="shared" si="183"/>
        <v>3899114.33</v>
      </c>
      <c r="E776" s="47">
        <v>0</v>
      </c>
      <c r="F776" s="47">
        <v>0</v>
      </c>
      <c r="G776" s="47">
        <v>0</v>
      </c>
      <c r="H776" s="47">
        <v>0</v>
      </c>
      <c r="I776" s="47">
        <v>0</v>
      </c>
      <c r="J776" s="47">
        <v>0</v>
      </c>
      <c r="K776" s="49">
        <v>0</v>
      </c>
      <c r="L776" s="47">
        <v>0</v>
      </c>
      <c r="M776" s="47">
        <v>844</v>
      </c>
      <c r="N776" s="47">
        <v>3841491.95</v>
      </c>
      <c r="O776" s="47">
        <v>0</v>
      </c>
      <c r="P776" s="47">
        <v>0</v>
      </c>
      <c r="Q776" s="47">
        <v>0</v>
      </c>
      <c r="R776" s="47">
        <v>0</v>
      </c>
      <c r="S776" s="47">
        <v>0</v>
      </c>
      <c r="T776" s="47">
        <v>0</v>
      </c>
      <c r="U776" s="47">
        <v>0</v>
      </c>
      <c r="V776" s="47">
        <v>0</v>
      </c>
      <c r="W776" s="47">
        <v>0</v>
      </c>
      <c r="X776" s="47">
        <v>0</v>
      </c>
      <c r="Y776" s="47">
        <v>0</v>
      </c>
      <c r="Z776" s="47">
        <v>0</v>
      </c>
      <c r="AA776" s="47">
        <v>0</v>
      </c>
      <c r="AB776" s="47">
        <v>0</v>
      </c>
      <c r="AC776" s="47">
        <v>57622.38</v>
      </c>
      <c r="AD776" s="47">
        <v>0</v>
      </c>
      <c r="AE776" s="47">
        <v>0</v>
      </c>
      <c r="AF776" s="50" t="s">
        <v>278</v>
      </c>
      <c r="AG776" s="50">
        <v>2022</v>
      </c>
      <c r="AH776" s="51">
        <v>2022</v>
      </c>
      <c r="AT776" s="30" t="e">
        <f>VLOOKUP(C776,AW:AX,2,FALSE)</f>
        <v>#N/A</v>
      </c>
    </row>
    <row r="777" spans="1:46" ht="61.5" x14ac:dyDescent="0.85">
      <c r="A777" s="30">
        <v>1</v>
      </c>
      <c r="B777" s="108">
        <f>SUBTOTAL(103,$A$751:A777)</f>
        <v>27</v>
      </c>
      <c r="C777" s="34" t="s">
        <v>635</v>
      </c>
      <c r="D777" s="47">
        <f t="shared" si="183"/>
        <v>5613232.8199999994</v>
      </c>
      <c r="E777" s="47">
        <v>0</v>
      </c>
      <c r="F777" s="47">
        <v>0</v>
      </c>
      <c r="G777" s="47">
        <v>0</v>
      </c>
      <c r="H777" s="47">
        <v>0</v>
      </c>
      <c r="I777" s="47">
        <v>0</v>
      </c>
      <c r="J777" s="47">
        <v>0</v>
      </c>
      <c r="K777" s="49">
        <v>0</v>
      </c>
      <c r="L777" s="47">
        <v>0</v>
      </c>
      <c r="M777" s="47">
        <v>1206.2</v>
      </c>
      <c r="N777" s="47">
        <v>5530278.6399999997</v>
      </c>
      <c r="O777" s="47">
        <v>0</v>
      </c>
      <c r="P777" s="47">
        <v>0</v>
      </c>
      <c r="Q777" s="47">
        <v>0</v>
      </c>
      <c r="R777" s="47">
        <v>0</v>
      </c>
      <c r="S777" s="47">
        <v>0</v>
      </c>
      <c r="T777" s="47">
        <v>0</v>
      </c>
      <c r="U777" s="47">
        <v>0</v>
      </c>
      <c r="V777" s="47">
        <v>0</v>
      </c>
      <c r="W777" s="47">
        <v>0</v>
      </c>
      <c r="X777" s="47">
        <v>0</v>
      </c>
      <c r="Y777" s="47">
        <v>0</v>
      </c>
      <c r="Z777" s="47">
        <v>0</v>
      </c>
      <c r="AA777" s="47">
        <v>0</v>
      </c>
      <c r="AB777" s="47">
        <v>0</v>
      </c>
      <c r="AC777" s="47">
        <v>82954.179999999993</v>
      </c>
      <c r="AD777" s="47">
        <v>0</v>
      </c>
      <c r="AE777" s="47">
        <v>0</v>
      </c>
      <c r="AF777" s="50" t="s">
        <v>278</v>
      </c>
      <c r="AG777" s="50">
        <v>2022</v>
      </c>
      <c r="AH777" s="51">
        <v>2022</v>
      </c>
      <c r="AT777" s="30" t="e">
        <f>VLOOKUP(C777,AW:AX,2,FALSE)</f>
        <v>#N/A</v>
      </c>
    </row>
    <row r="778" spans="1:46" ht="61.5" x14ac:dyDescent="0.85">
      <c r="A778" s="30">
        <v>1</v>
      </c>
      <c r="B778" s="108">
        <f>SUBTOTAL(103,$A$751:A778)</f>
        <v>28</v>
      </c>
      <c r="C778" s="34" t="s">
        <v>636</v>
      </c>
      <c r="D778" s="47">
        <f t="shared" si="183"/>
        <v>3711978.26</v>
      </c>
      <c r="E778" s="47">
        <v>0</v>
      </c>
      <c r="F778" s="47">
        <v>0</v>
      </c>
      <c r="G778" s="47">
        <v>0</v>
      </c>
      <c r="H778" s="47">
        <v>0</v>
      </c>
      <c r="I778" s="47">
        <v>0</v>
      </c>
      <c r="J778" s="47">
        <v>0</v>
      </c>
      <c r="K778" s="49">
        <v>0</v>
      </c>
      <c r="L778" s="47">
        <v>0</v>
      </c>
      <c r="M778" s="47">
        <v>806.2</v>
      </c>
      <c r="N778" s="47">
        <v>3657121.44</v>
      </c>
      <c r="O778" s="47">
        <v>0</v>
      </c>
      <c r="P778" s="47">
        <v>0</v>
      </c>
      <c r="Q778" s="47">
        <v>0</v>
      </c>
      <c r="R778" s="47">
        <v>0</v>
      </c>
      <c r="S778" s="47">
        <v>0</v>
      </c>
      <c r="T778" s="47">
        <v>0</v>
      </c>
      <c r="U778" s="47">
        <v>0</v>
      </c>
      <c r="V778" s="47">
        <v>0</v>
      </c>
      <c r="W778" s="47">
        <v>0</v>
      </c>
      <c r="X778" s="47">
        <v>0</v>
      </c>
      <c r="Y778" s="47">
        <v>0</v>
      </c>
      <c r="Z778" s="47">
        <v>0</v>
      </c>
      <c r="AA778" s="47">
        <v>0</v>
      </c>
      <c r="AB778" s="47">
        <v>0</v>
      </c>
      <c r="AC778" s="47">
        <v>54856.82</v>
      </c>
      <c r="AD778" s="47">
        <v>0</v>
      </c>
      <c r="AE778" s="47">
        <v>0</v>
      </c>
      <c r="AF778" s="50" t="s">
        <v>278</v>
      </c>
      <c r="AG778" s="50">
        <v>2022</v>
      </c>
      <c r="AH778" s="51">
        <v>2022</v>
      </c>
      <c r="AT778" s="30" t="e">
        <f>VLOOKUP(C778,AW:AX,2,FALSE)</f>
        <v>#N/A</v>
      </c>
    </row>
    <row r="779" spans="1:46" ht="61.5" x14ac:dyDescent="0.85">
      <c r="A779" s="30">
        <v>1</v>
      </c>
      <c r="B779" s="108">
        <f>SUBTOTAL(103,$A$751:A779)</f>
        <v>29</v>
      </c>
      <c r="C779" s="34" t="s">
        <v>637</v>
      </c>
      <c r="D779" s="47">
        <f t="shared" si="183"/>
        <v>4157822.75</v>
      </c>
      <c r="E779" s="47">
        <v>0</v>
      </c>
      <c r="F779" s="47">
        <v>0</v>
      </c>
      <c r="G779" s="47">
        <v>0</v>
      </c>
      <c r="H779" s="47">
        <v>0</v>
      </c>
      <c r="I779" s="47">
        <v>0</v>
      </c>
      <c r="J779" s="47">
        <v>0</v>
      </c>
      <c r="K779" s="49">
        <v>0</v>
      </c>
      <c r="L779" s="47">
        <v>0</v>
      </c>
      <c r="M779" s="47">
        <v>900</v>
      </c>
      <c r="N779" s="47">
        <v>4096377.09</v>
      </c>
      <c r="O779" s="47">
        <v>0</v>
      </c>
      <c r="P779" s="47">
        <v>0</v>
      </c>
      <c r="Q779" s="47">
        <v>0</v>
      </c>
      <c r="R779" s="47">
        <v>0</v>
      </c>
      <c r="S779" s="47">
        <v>0</v>
      </c>
      <c r="T779" s="47">
        <v>0</v>
      </c>
      <c r="U779" s="47">
        <v>0</v>
      </c>
      <c r="V779" s="47">
        <v>0</v>
      </c>
      <c r="W779" s="47">
        <v>0</v>
      </c>
      <c r="X779" s="47">
        <v>0</v>
      </c>
      <c r="Y779" s="47">
        <v>0</v>
      </c>
      <c r="Z779" s="47">
        <v>0</v>
      </c>
      <c r="AA779" s="47">
        <v>0</v>
      </c>
      <c r="AB779" s="47">
        <v>0</v>
      </c>
      <c r="AC779" s="47">
        <v>61445.66</v>
      </c>
      <c r="AD779" s="47">
        <v>0</v>
      </c>
      <c r="AE779" s="47">
        <v>0</v>
      </c>
      <c r="AF779" s="50" t="s">
        <v>278</v>
      </c>
      <c r="AG779" s="50">
        <v>2022</v>
      </c>
      <c r="AH779" s="51">
        <v>2022</v>
      </c>
      <c r="AT779" s="30" t="e">
        <f>VLOOKUP(C779,AW:AX,2,FALSE)</f>
        <v>#N/A</v>
      </c>
    </row>
    <row r="780" spans="1:46" ht="61.5" x14ac:dyDescent="0.85">
      <c r="A780" s="30">
        <v>1</v>
      </c>
      <c r="B780" s="108">
        <f>SUBTOTAL(103,$A$751:A780)</f>
        <v>30</v>
      </c>
      <c r="C780" s="34" t="s">
        <v>638</v>
      </c>
      <c r="D780" s="47">
        <f t="shared" si="183"/>
        <v>4866989.0200000005</v>
      </c>
      <c r="E780" s="47">
        <v>0</v>
      </c>
      <c r="F780" s="47">
        <v>0</v>
      </c>
      <c r="G780" s="47">
        <v>0</v>
      </c>
      <c r="H780" s="47">
        <v>0</v>
      </c>
      <c r="I780" s="47">
        <v>0</v>
      </c>
      <c r="J780" s="47">
        <v>0</v>
      </c>
      <c r="K780" s="49">
        <v>0</v>
      </c>
      <c r="L780" s="47">
        <v>0</v>
      </c>
      <c r="M780" s="47">
        <v>1049.2</v>
      </c>
      <c r="N780" s="47">
        <v>4795063.07</v>
      </c>
      <c r="O780" s="47">
        <v>0</v>
      </c>
      <c r="P780" s="47">
        <v>0</v>
      </c>
      <c r="Q780" s="47">
        <v>0</v>
      </c>
      <c r="R780" s="47">
        <v>0</v>
      </c>
      <c r="S780" s="47">
        <v>0</v>
      </c>
      <c r="T780" s="47">
        <v>0</v>
      </c>
      <c r="U780" s="47">
        <v>0</v>
      </c>
      <c r="V780" s="47">
        <v>0</v>
      </c>
      <c r="W780" s="47">
        <v>0</v>
      </c>
      <c r="X780" s="47">
        <v>0</v>
      </c>
      <c r="Y780" s="47">
        <v>0</v>
      </c>
      <c r="Z780" s="47">
        <v>0</v>
      </c>
      <c r="AA780" s="47">
        <v>0</v>
      </c>
      <c r="AB780" s="47">
        <v>0</v>
      </c>
      <c r="AC780" s="47">
        <v>71925.95</v>
      </c>
      <c r="AD780" s="47">
        <v>0</v>
      </c>
      <c r="AE780" s="47">
        <v>0</v>
      </c>
      <c r="AF780" s="50" t="s">
        <v>278</v>
      </c>
      <c r="AG780" s="50">
        <v>2022</v>
      </c>
      <c r="AH780" s="51">
        <v>2022</v>
      </c>
      <c r="AT780" s="30" t="e">
        <f>VLOOKUP(C780,AW:AX,2,FALSE)</f>
        <v>#N/A</v>
      </c>
    </row>
    <row r="781" spans="1:46" ht="61.5" x14ac:dyDescent="0.85">
      <c r="A781" s="30">
        <v>1</v>
      </c>
      <c r="B781" s="108">
        <f>SUBTOTAL(103,$A$751:A781)</f>
        <v>31</v>
      </c>
      <c r="C781" s="34" t="s">
        <v>639</v>
      </c>
      <c r="D781" s="47">
        <f t="shared" si="183"/>
        <v>3834609.35</v>
      </c>
      <c r="E781" s="47">
        <v>0</v>
      </c>
      <c r="F781" s="47">
        <v>0</v>
      </c>
      <c r="G781" s="47">
        <v>0</v>
      </c>
      <c r="H781" s="47">
        <v>0</v>
      </c>
      <c r="I781" s="47">
        <v>0</v>
      </c>
      <c r="J781" s="47">
        <v>0</v>
      </c>
      <c r="K781" s="49">
        <v>0</v>
      </c>
      <c r="L781" s="47">
        <v>0</v>
      </c>
      <c r="M781" s="47">
        <v>832</v>
      </c>
      <c r="N781" s="47">
        <v>3777940.25</v>
      </c>
      <c r="O781" s="47">
        <v>0</v>
      </c>
      <c r="P781" s="47">
        <v>0</v>
      </c>
      <c r="Q781" s="47">
        <v>0</v>
      </c>
      <c r="R781" s="47">
        <v>0</v>
      </c>
      <c r="S781" s="47">
        <v>0</v>
      </c>
      <c r="T781" s="47">
        <v>0</v>
      </c>
      <c r="U781" s="47">
        <v>0</v>
      </c>
      <c r="V781" s="47">
        <v>0</v>
      </c>
      <c r="W781" s="47">
        <v>0</v>
      </c>
      <c r="X781" s="47">
        <v>0</v>
      </c>
      <c r="Y781" s="47">
        <v>0</v>
      </c>
      <c r="Z781" s="47">
        <v>0</v>
      </c>
      <c r="AA781" s="47">
        <v>0</v>
      </c>
      <c r="AB781" s="47">
        <v>0</v>
      </c>
      <c r="AC781" s="47">
        <v>56669.1</v>
      </c>
      <c r="AD781" s="47">
        <v>0</v>
      </c>
      <c r="AE781" s="47">
        <v>0</v>
      </c>
      <c r="AF781" s="50" t="s">
        <v>278</v>
      </c>
      <c r="AG781" s="50">
        <v>2022</v>
      </c>
      <c r="AH781" s="51">
        <v>2022</v>
      </c>
      <c r="AT781" s="30" t="e">
        <f>VLOOKUP(C781,AW:AX,2,FALSE)</f>
        <v>#N/A</v>
      </c>
    </row>
    <row r="782" spans="1:46" ht="61.5" x14ac:dyDescent="0.85">
      <c r="A782" s="30">
        <v>1</v>
      </c>
      <c r="B782" s="108">
        <f>SUBTOTAL(103,$A$751:A782)</f>
        <v>32</v>
      </c>
      <c r="C782" s="34" t="s">
        <v>640</v>
      </c>
      <c r="D782" s="47">
        <f t="shared" si="183"/>
        <v>2834067.58</v>
      </c>
      <c r="E782" s="47">
        <v>0</v>
      </c>
      <c r="F782" s="47">
        <v>0</v>
      </c>
      <c r="G782" s="47">
        <v>0</v>
      </c>
      <c r="H782" s="47">
        <v>0</v>
      </c>
      <c r="I782" s="47">
        <v>0</v>
      </c>
      <c r="J782" s="47">
        <v>0</v>
      </c>
      <c r="K782" s="49">
        <v>0</v>
      </c>
      <c r="L782" s="47">
        <v>0</v>
      </c>
      <c r="M782" s="47">
        <v>621.5</v>
      </c>
      <c r="N782" s="47">
        <v>2792184.81</v>
      </c>
      <c r="O782" s="47">
        <v>0</v>
      </c>
      <c r="P782" s="47">
        <v>0</v>
      </c>
      <c r="Q782" s="47">
        <v>0</v>
      </c>
      <c r="R782" s="47">
        <v>0</v>
      </c>
      <c r="S782" s="47">
        <v>0</v>
      </c>
      <c r="T782" s="47">
        <v>0</v>
      </c>
      <c r="U782" s="47">
        <v>0</v>
      </c>
      <c r="V782" s="47">
        <v>0</v>
      </c>
      <c r="W782" s="47">
        <v>0</v>
      </c>
      <c r="X782" s="47">
        <v>0</v>
      </c>
      <c r="Y782" s="47">
        <v>0</v>
      </c>
      <c r="Z782" s="47">
        <v>0</v>
      </c>
      <c r="AA782" s="47">
        <v>0</v>
      </c>
      <c r="AB782" s="47">
        <v>0</v>
      </c>
      <c r="AC782" s="47">
        <v>41882.769999999997</v>
      </c>
      <c r="AD782" s="47">
        <v>0</v>
      </c>
      <c r="AE782" s="47">
        <v>0</v>
      </c>
      <c r="AF782" s="50" t="s">
        <v>278</v>
      </c>
      <c r="AG782" s="50">
        <v>2022</v>
      </c>
      <c r="AH782" s="51">
        <v>2022</v>
      </c>
      <c r="AT782" s="30" t="e">
        <f>VLOOKUP(C782,AW:AX,2,FALSE)</f>
        <v>#N/A</v>
      </c>
    </row>
    <row r="783" spans="1:46" ht="61.5" x14ac:dyDescent="0.85">
      <c r="A783" s="30">
        <v>1</v>
      </c>
      <c r="B783" s="108">
        <f>SUBTOTAL(103,$A$751:A783)</f>
        <v>33</v>
      </c>
      <c r="C783" s="34" t="s">
        <v>641</v>
      </c>
      <c r="D783" s="47">
        <f t="shared" si="183"/>
        <v>6697616.7399999993</v>
      </c>
      <c r="E783" s="47">
        <v>0</v>
      </c>
      <c r="F783" s="47">
        <v>0</v>
      </c>
      <c r="G783" s="47">
        <v>0</v>
      </c>
      <c r="H783" s="47">
        <v>0</v>
      </c>
      <c r="I783" s="47">
        <v>0</v>
      </c>
      <c r="J783" s="47">
        <v>0</v>
      </c>
      <c r="K783" s="49">
        <v>0</v>
      </c>
      <c r="L783" s="47">
        <v>0</v>
      </c>
      <c r="M783" s="47">
        <v>1447</v>
      </c>
      <c r="N783" s="47">
        <v>6598637.1799999997</v>
      </c>
      <c r="O783" s="47">
        <v>0</v>
      </c>
      <c r="P783" s="47">
        <v>0</v>
      </c>
      <c r="Q783" s="47">
        <v>0</v>
      </c>
      <c r="R783" s="47">
        <v>0</v>
      </c>
      <c r="S783" s="47">
        <v>0</v>
      </c>
      <c r="T783" s="47">
        <v>0</v>
      </c>
      <c r="U783" s="47">
        <v>0</v>
      </c>
      <c r="V783" s="47">
        <v>0</v>
      </c>
      <c r="W783" s="47">
        <v>0</v>
      </c>
      <c r="X783" s="47">
        <v>0</v>
      </c>
      <c r="Y783" s="47">
        <v>0</v>
      </c>
      <c r="Z783" s="47">
        <v>0</v>
      </c>
      <c r="AA783" s="47">
        <v>0</v>
      </c>
      <c r="AB783" s="47">
        <v>0</v>
      </c>
      <c r="AC783" s="47">
        <v>98979.56</v>
      </c>
      <c r="AD783" s="47">
        <v>0</v>
      </c>
      <c r="AE783" s="47">
        <v>0</v>
      </c>
      <c r="AF783" s="50" t="s">
        <v>278</v>
      </c>
      <c r="AG783" s="50">
        <v>2022</v>
      </c>
      <c r="AH783" s="51">
        <v>2022</v>
      </c>
      <c r="AT783" s="30" t="e">
        <f>VLOOKUP(C783,AW:AX,2,FALSE)</f>
        <v>#N/A</v>
      </c>
    </row>
    <row r="784" spans="1:46" ht="61.5" x14ac:dyDescent="0.85">
      <c r="A784" s="30">
        <v>1</v>
      </c>
      <c r="B784" s="108">
        <f>SUBTOTAL(103,$A$751:A784)</f>
        <v>34</v>
      </c>
      <c r="C784" s="34" t="s">
        <v>642</v>
      </c>
      <c r="D784" s="47">
        <f t="shared" si="183"/>
        <v>5163885</v>
      </c>
      <c r="E784" s="47">
        <v>0</v>
      </c>
      <c r="F784" s="47">
        <v>0</v>
      </c>
      <c r="G784" s="47">
        <v>0</v>
      </c>
      <c r="H784" s="47">
        <v>0</v>
      </c>
      <c r="I784" s="47">
        <v>0</v>
      </c>
      <c r="J784" s="47">
        <v>0</v>
      </c>
      <c r="K784" s="49">
        <v>0</v>
      </c>
      <c r="L784" s="47">
        <v>0</v>
      </c>
      <c r="M784" s="47">
        <v>0</v>
      </c>
      <c r="N784" s="47">
        <v>0</v>
      </c>
      <c r="O784" s="47">
        <v>0</v>
      </c>
      <c r="P784" s="47">
        <v>0</v>
      </c>
      <c r="Q784" s="47">
        <v>1536</v>
      </c>
      <c r="R784" s="47">
        <v>5087571.43</v>
      </c>
      <c r="S784" s="47">
        <v>0</v>
      </c>
      <c r="T784" s="47">
        <v>0</v>
      </c>
      <c r="U784" s="47">
        <v>0</v>
      </c>
      <c r="V784" s="47">
        <v>0</v>
      </c>
      <c r="W784" s="47">
        <v>0</v>
      </c>
      <c r="X784" s="47">
        <v>0</v>
      </c>
      <c r="Y784" s="47">
        <v>0</v>
      </c>
      <c r="Z784" s="47">
        <v>0</v>
      </c>
      <c r="AA784" s="47">
        <v>0</v>
      </c>
      <c r="AB784" s="47">
        <v>0</v>
      </c>
      <c r="AC784" s="47">
        <v>76313.570000000007</v>
      </c>
      <c r="AD784" s="47">
        <v>0</v>
      </c>
      <c r="AE784" s="47">
        <v>0</v>
      </c>
      <c r="AF784" s="50" t="s">
        <v>278</v>
      </c>
      <c r="AG784" s="50">
        <v>2022</v>
      </c>
      <c r="AH784" s="51">
        <v>2022</v>
      </c>
      <c r="AT784" s="30" t="e">
        <f>VLOOKUP(C784,AW:AX,2,FALSE)</f>
        <v>#N/A</v>
      </c>
    </row>
    <row r="785" spans="1:46" ht="61.5" x14ac:dyDescent="0.85">
      <c r="A785" s="30">
        <v>1</v>
      </c>
      <c r="B785" s="108">
        <f>SUBTOTAL(103,$A$751:A785)</f>
        <v>35</v>
      </c>
      <c r="C785" s="34" t="s">
        <v>643</v>
      </c>
      <c r="D785" s="47">
        <f t="shared" si="183"/>
        <v>4343671.0699999994</v>
      </c>
      <c r="E785" s="47">
        <v>0</v>
      </c>
      <c r="F785" s="47">
        <v>0</v>
      </c>
      <c r="G785" s="47">
        <v>0</v>
      </c>
      <c r="H785" s="47">
        <v>0</v>
      </c>
      <c r="I785" s="47">
        <v>0</v>
      </c>
      <c r="J785" s="47">
        <v>0</v>
      </c>
      <c r="K785" s="49">
        <v>0</v>
      </c>
      <c r="L785" s="47">
        <v>0</v>
      </c>
      <c r="M785" s="47">
        <v>939.1</v>
      </c>
      <c r="N785" s="47">
        <v>4279478.8899999997</v>
      </c>
      <c r="O785" s="47">
        <v>0</v>
      </c>
      <c r="P785" s="47">
        <v>0</v>
      </c>
      <c r="Q785" s="47">
        <v>0</v>
      </c>
      <c r="R785" s="47">
        <v>0</v>
      </c>
      <c r="S785" s="47">
        <v>0</v>
      </c>
      <c r="T785" s="47">
        <v>0</v>
      </c>
      <c r="U785" s="47">
        <v>0</v>
      </c>
      <c r="V785" s="47">
        <v>0</v>
      </c>
      <c r="W785" s="47">
        <v>0</v>
      </c>
      <c r="X785" s="47">
        <v>0</v>
      </c>
      <c r="Y785" s="47">
        <v>0</v>
      </c>
      <c r="Z785" s="47">
        <v>0</v>
      </c>
      <c r="AA785" s="47">
        <v>0</v>
      </c>
      <c r="AB785" s="47">
        <v>0</v>
      </c>
      <c r="AC785" s="47">
        <v>64192.18</v>
      </c>
      <c r="AD785" s="47">
        <v>0</v>
      </c>
      <c r="AE785" s="47">
        <v>0</v>
      </c>
      <c r="AF785" s="50" t="s">
        <v>278</v>
      </c>
      <c r="AG785" s="50">
        <v>2022</v>
      </c>
      <c r="AH785" s="51">
        <v>2022</v>
      </c>
      <c r="AT785" s="30" t="e">
        <f>VLOOKUP(C785,AW:AX,2,FALSE)</f>
        <v>#N/A</v>
      </c>
    </row>
    <row r="786" spans="1:46" ht="61.5" x14ac:dyDescent="0.85">
      <c r="A786" s="30">
        <v>1</v>
      </c>
      <c r="B786" s="108">
        <f>SUBTOTAL(103,$A$751:A786)</f>
        <v>36</v>
      </c>
      <c r="C786" s="34" t="s">
        <v>644</v>
      </c>
      <c r="D786" s="47">
        <f t="shared" si="183"/>
        <v>2694844.11</v>
      </c>
      <c r="E786" s="47">
        <v>0</v>
      </c>
      <c r="F786" s="47">
        <v>0</v>
      </c>
      <c r="G786" s="47">
        <v>0</v>
      </c>
      <c r="H786" s="47">
        <v>0</v>
      </c>
      <c r="I786" s="47">
        <v>0</v>
      </c>
      <c r="J786" s="47">
        <v>0</v>
      </c>
      <c r="K786" s="49">
        <v>0</v>
      </c>
      <c r="L786" s="47">
        <v>0</v>
      </c>
      <c r="M786" s="47">
        <v>588</v>
      </c>
      <c r="N786" s="47">
        <v>2655018.83</v>
      </c>
      <c r="O786" s="47">
        <v>0</v>
      </c>
      <c r="P786" s="47">
        <v>0</v>
      </c>
      <c r="Q786" s="47">
        <v>0</v>
      </c>
      <c r="R786" s="47">
        <v>0</v>
      </c>
      <c r="S786" s="47">
        <v>0</v>
      </c>
      <c r="T786" s="47">
        <v>0</v>
      </c>
      <c r="U786" s="47">
        <v>0</v>
      </c>
      <c r="V786" s="47">
        <v>0</v>
      </c>
      <c r="W786" s="47">
        <v>0</v>
      </c>
      <c r="X786" s="47">
        <v>0</v>
      </c>
      <c r="Y786" s="47">
        <v>0</v>
      </c>
      <c r="Z786" s="47">
        <v>0</v>
      </c>
      <c r="AA786" s="47">
        <v>0</v>
      </c>
      <c r="AB786" s="47">
        <v>0</v>
      </c>
      <c r="AC786" s="47">
        <v>39825.279999999999</v>
      </c>
      <c r="AD786" s="47">
        <v>0</v>
      </c>
      <c r="AE786" s="47">
        <v>0</v>
      </c>
      <c r="AF786" s="50" t="s">
        <v>278</v>
      </c>
      <c r="AG786" s="50">
        <v>2022</v>
      </c>
      <c r="AH786" s="51">
        <v>2022</v>
      </c>
      <c r="AT786" s="30" t="e">
        <f>VLOOKUP(C786,AW:AX,2,FALSE)</f>
        <v>#N/A</v>
      </c>
    </row>
    <row r="787" spans="1:46" ht="61.5" x14ac:dyDescent="0.85">
      <c r="A787" s="30">
        <v>1</v>
      </c>
      <c r="B787" s="108">
        <f>SUBTOTAL(103,$A$751:A787)</f>
        <v>37</v>
      </c>
      <c r="C787" s="34" t="s">
        <v>645</v>
      </c>
      <c r="D787" s="47">
        <f t="shared" si="183"/>
        <v>4820291</v>
      </c>
      <c r="E787" s="47">
        <v>0</v>
      </c>
      <c r="F787" s="47">
        <v>0</v>
      </c>
      <c r="G787" s="47">
        <v>0</v>
      </c>
      <c r="H787" s="47">
        <v>0</v>
      </c>
      <c r="I787" s="47">
        <v>0</v>
      </c>
      <c r="J787" s="47">
        <v>0</v>
      </c>
      <c r="K787" s="49">
        <v>0</v>
      </c>
      <c r="L787" s="47">
        <v>0</v>
      </c>
      <c r="M787" s="47">
        <v>0</v>
      </c>
      <c r="N787" s="47">
        <v>0</v>
      </c>
      <c r="O787" s="47">
        <v>0</v>
      </c>
      <c r="P787" s="47">
        <v>0</v>
      </c>
      <c r="Q787" s="47">
        <v>1425</v>
      </c>
      <c r="R787" s="47">
        <v>4749055</v>
      </c>
      <c r="S787" s="47">
        <v>0</v>
      </c>
      <c r="T787" s="47">
        <v>0</v>
      </c>
      <c r="U787" s="47">
        <v>0</v>
      </c>
      <c r="V787" s="47">
        <v>0</v>
      </c>
      <c r="W787" s="47">
        <v>0</v>
      </c>
      <c r="X787" s="47">
        <v>0</v>
      </c>
      <c r="Y787" s="47">
        <v>0</v>
      </c>
      <c r="Z787" s="47">
        <v>0</v>
      </c>
      <c r="AA787" s="47">
        <v>0</v>
      </c>
      <c r="AB787" s="47">
        <v>0</v>
      </c>
      <c r="AC787" s="47">
        <v>71236</v>
      </c>
      <c r="AD787" s="47">
        <v>0</v>
      </c>
      <c r="AE787" s="47">
        <v>0</v>
      </c>
      <c r="AF787" s="50" t="s">
        <v>278</v>
      </c>
      <c r="AG787" s="50">
        <v>2022</v>
      </c>
      <c r="AH787" s="51">
        <v>2022</v>
      </c>
      <c r="AT787" s="30" t="e">
        <f>VLOOKUP(C787,AW:AX,2,FALSE)</f>
        <v>#N/A</v>
      </c>
    </row>
    <row r="788" spans="1:46" ht="61.5" x14ac:dyDescent="0.85">
      <c r="A788" s="30">
        <v>1</v>
      </c>
      <c r="B788" s="108">
        <f>SUBTOTAL(103,$A$751:A788)</f>
        <v>38</v>
      </c>
      <c r="C788" s="34" t="s">
        <v>646</v>
      </c>
      <c r="D788" s="47">
        <f t="shared" si="183"/>
        <v>2571262.73</v>
      </c>
      <c r="E788" s="47">
        <v>0</v>
      </c>
      <c r="F788" s="47">
        <v>0</v>
      </c>
      <c r="G788" s="47">
        <v>0</v>
      </c>
      <c r="H788" s="47">
        <v>0</v>
      </c>
      <c r="I788" s="47">
        <v>0</v>
      </c>
      <c r="J788" s="47">
        <v>0</v>
      </c>
      <c r="K788" s="49">
        <v>0</v>
      </c>
      <c r="L788" s="47">
        <v>0</v>
      </c>
      <c r="M788" s="47">
        <v>562</v>
      </c>
      <c r="N788" s="47">
        <v>2533263.77</v>
      </c>
      <c r="O788" s="47">
        <v>0</v>
      </c>
      <c r="P788" s="47">
        <v>0</v>
      </c>
      <c r="Q788" s="47">
        <v>0</v>
      </c>
      <c r="R788" s="47">
        <v>0</v>
      </c>
      <c r="S788" s="47">
        <v>0</v>
      </c>
      <c r="T788" s="47">
        <v>0</v>
      </c>
      <c r="U788" s="47">
        <v>0</v>
      </c>
      <c r="V788" s="47">
        <v>0</v>
      </c>
      <c r="W788" s="47">
        <v>0</v>
      </c>
      <c r="X788" s="47">
        <v>0</v>
      </c>
      <c r="Y788" s="47">
        <v>0</v>
      </c>
      <c r="Z788" s="47">
        <v>0</v>
      </c>
      <c r="AA788" s="47">
        <v>0</v>
      </c>
      <c r="AB788" s="47">
        <v>0</v>
      </c>
      <c r="AC788" s="47">
        <v>37998.959999999999</v>
      </c>
      <c r="AD788" s="47">
        <v>0</v>
      </c>
      <c r="AE788" s="47">
        <v>0</v>
      </c>
      <c r="AF788" s="50" t="s">
        <v>278</v>
      </c>
      <c r="AG788" s="50">
        <v>2022</v>
      </c>
      <c r="AH788" s="51">
        <v>2022</v>
      </c>
      <c r="AT788" s="30" t="e">
        <f>VLOOKUP(C788,AW:AX,2,FALSE)</f>
        <v>#N/A</v>
      </c>
    </row>
    <row r="789" spans="1:46" ht="61.5" x14ac:dyDescent="0.85">
      <c r="A789" s="30">
        <v>1</v>
      </c>
      <c r="B789" s="108">
        <f>SUBTOTAL(103,$A$751:A789)</f>
        <v>39</v>
      </c>
      <c r="C789" s="34" t="s">
        <v>647</v>
      </c>
      <c r="D789" s="47">
        <f t="shared" si="183"/>
        <v>1989100.53</v>
      </c>
      <c r="E789" s="47">
        <v>0</v>
      </c>
      <c r="F789" s="47">
        <v>0</v>
      </c>
      <c r="G789" s="47">
        <v>0</v>
      </c>
      <c r="H789" s="47">
        <v>0</v>
      </c>
      <c r="I789" s="47">
        <v>0</v>
      </c>
      <c r="J789" s="47">
        <v>0</v>
      </c>
      <c r="K789" s="49">
        <v>0</v>
      </c>
      <c r="L789" s="47">
        <v>0</v>
      </c>
      <c r="M789" s="47">
        <v>400</v>
      </c>
      <c r="N789" s="47">
        <v>1959704.96</v>
      </c>
      <c r="O789" s="47">
        <v>0</v>
      </c>
      <c r="P789" s="47">
        <v>0</v>
      </c>
      <c r="Q789" s="47">
        <v>0</v>
      </c>
      <c r="R789" s="47">
        <v>0</v>
      </c>
      <c r="S789" s="47">
        <v>0</v>
      </c>
      <c r="T789" s="47">
        <v>0</v>
      </c>
      <c r="U789" s="47">
        <v>0</v>
      </c>
      <c r="V789" s="47">
        <v>0</v>
      </c>
      <c r="W789" s="47">
        <v>0</v>
      </c>
      <c r="X789" s="47">
        <v>0</v>
      </c>
      <c r="Y789" s="47">
        <v>0</v>
      </c>
      <c r="Z789" s="47">
        <v>0</v>
      </c>
      <c r="AA789" s="47">
        <v>0</v>
      </c>
      <c r="AB789" s="47">
        <v>0</v>
      </c>
      <c r="AC789" s="47">
        <v>29395.57</v>
      </c>
      <c r="AD789" s="47">
        <v>0</v>
      </c>
      <c r="AE789" s="47">
        <v>0</v>
      </c>
      <c r="AF789" s="50" t="s">
        <v>278</v>
      </c>
      <c r="AG789" s="50">
        <v>2022</v>
      </c>
      <c r="AH789" s="51">
        <v>2022</v>
      </c>
      <c r="AT789" s="30" t="e">
        <f>VLOOKUP(C789,AW:AX,2,FALSE)</f>
        <v>#N/A</v>
      </c>
    </row>
    <row r="790" spans="1:46" ht="61.5" x14ac:dyDescent="0.85">
      <c r="A790" s="30">
        <v>1</v>
      </c>
      <c r="B790" s="108">
        <f>SUBTOTAL(103,$A$751:A790)</f>
        <v>40</v>
      </c>
      <c r="C790" s="34" t="s">
        <v>648</v>
      </c>
      <c r="D790" s="47">
        <f t="shared" si="183"/>
        <v>4272967.33</v>
      </c>
      <c r="E790" s="47">
        <v>0</v>
      </c>
      <c r="F790" s="47">
        <v>0</v>
      </c>
      <c r="G790" s="47">
        <v>0</v>
      </c>
      <c r="H790" s="47">
        <v>0</v>
      </c>
      <c r="I790" s="47">
        <v>0</v>
      </c>
      <c r="J790" s="47">
        <v>0</v>
      </c>
      <c r="K790" s="49">
        <v>0</v>
      </c>
      <c r="L790" s="47">
        <v>0</v>
      </c>
      <c r="M790" s="47">
        <v>960</v>
      </c>
      <c r="N790" s="47">
        <v>4209820.03</v>
      </c>
      <c r="O790" s="47">
        <v>0</v>
      </c>
      <c r="P790" s="47">
        <v>0</v>
      </c>
      <c r="Q790" s="47">
        <v>0</v>
      </c>
      <c r="R790" s="47">
        <v>0</v>
      </c>
      <c r="S790" s="47">
        <v>0</v>
      </c>
      <c r="T790" s="47">
        <v>0</v>
      </c>
      <c r="U790" s="47">
        <v>0</v>
      </c>
      <c r="V790" s="47">
        <v>0</v>
      </c>
      <c r="W790" s="47">
        <v>0</v>
      </c>
      <c r="X790" s="47">
        <v>0</v>
      </c>
      <c r="Y790" s="47">
        <v>0</v>
      </c>
      <c r="Z790" s="47">
        <v>0</v>
      </c>
      <c r="AA790" s="47">
        <v>0</v>
      </c>
      <c r="AB790" s="47">
        <v>0</v>
      </c>
      <c r="AC790" s="47">
        <v>63147.3</v>
      </c>
      <c r="AD790" s="47">
        <v>0</v>
      </c>
      <c r="AE790" s="47">
        <v>0</v>
      </c>
      <c r="AF790" s="50" t="s">
        <v>278</v>
      </c>
      <c r="AG790" s="50">
        <v>2022</v>
      </c>
      <c r="AH790" s="51">
        <v>2022</v>
      </c>
      <c r="AT790" s="30" t="e">
        <f>VLOOKUP(C790,AW:AX,2,FALSE)</f>
        <v>#N/A</v>
      </c>
    </row>
    <row r="791" spans="1:46" ht="61.5" x14ac:dyDescent="0.85">
      <c r="A791" s="30">
        <v>1</v>
      </c>
      <c r="B791" s="108">
        <f>SUBTOTAL(103,$A$751:A791)</f>
        <v>41</v>
      </c>
      <c r="C791" s="34" t="s">
        <v>649</v>
      </c>
      <c r="D791" s="47">
        <f t="shared" si="183"/>
        <v>4272967.33</v>
      </c>
      <c r="E791" s="47">
        <v>0</v>
      </c>
      <c r="F791" s="47">
        <v>0</v>
      </c>
      <c r="G791" s="47">
        <v>0</v>
      </c>
      <c r="H791" s="47">
        <v>0</v>
      </c>
      <c r="I791" s="47">
        <v>0</v>
      </c>
      <c r="J791" s="47">
        <v>0</v>
      </c>
      <c r="K791" s="49">
        <v>0</v>
      </c>
      <c r="L791" s="47">
        <v>0</v>
      </c>
      <c r="M791" s="47">
        <v>960</v>
      </c>
      <c r="N791" s="47">
        <v>4209820.03</v>
      </c>
      <c r="O791" s="47">
        <v>0</v>
      </c>
      <c r="P791" s="47">
        <v>0</v>
      </c>
      <c r="Q791" s="47">
        <v>0</v>
      </c>
      <c r="R791" s="47">
        <v>0</v>
      </c>
      <c r="S791" s="47">
        <v>0</v>
      </c>
      <c r="T791" s="47">
        <v>0</v>
      </c>
      <c r="U791" s="47">
        <v>0</v>
      </c>
      <c r="V791" s="47">
        <v>0</v>
      </c>
      <c r="W791" s="47">
        <v>0</v>
      </c>
      <c r="X791" s="47">
        <v>0</v>
      </c>
      <c r="Y791" s="47">
        <v>0</v>
      </c>
      <c r="Z791" s="47">
        <v>0</v>
      </c>
      <c r="AA791" s="47">
        <v>0</v>
      </c>
      <c r="AB791" s="47">
        <v>0</v>
      </c>
      <c r="AC791" s="47">
        <v>63147.3</v>
      </c>
      <c r="AD791" s="47">
        <v>0</v>
      </c>
      <c r="AE791" s="47">
        <v>0</v>
      </c>
      <c r="AF791" s="50" t="s">
        <v>278</v>
      </c>
      <c r="AG791" s="50">
        <v>2022</v>
      </c>
      <c r="AH791" s="51">
        <v>2022</v>
      </c>
      <c r="AT791" s="30" t="e">
        <f>VLOOKUP(C791,AW:AX,2,FALSE)</f>
        <v>#N/A</v>
      </c>
    </row>
    <row r="792" spans="1:46" ht="61.5" x14ac:dyDescent="0.85">
      <c r="A792" s="30">
        <v>1</v>
      </c>
      <c r="B792" s="108">
        <f>SUBTOTAL(103,$A$751:A792)</f>
        <v>42</v>
      </c>
      <c r="C792" s="34" t="s">
        <v>650</v>
      </c>
      <c r="D792" s="47">
        <f t="shared" si="183"/>
        <v>1633943.5899999999</v>
      </c>
      <c r="E792" s="47">
        <v>0</v>
      </c>
      <c r="F792" s="47">
        <v>0</v>
      </c>
      <c r="G792" s="47">
        <v>0</v>
      </c>
      <c r="H792" s="47">
        <v>0</v>
      </c>
      <c r="I792" s="47">
        <v>0</v>
      </c>
      <c r="J792" s="47">
        <v>0</v>
      </c>
      <c r="K792" s="49">
        <v>0</v>
      </c>
      <c r="L792" s="47">
        <v>0</v>
      </c>
      <c r="M792" s="47">
        <v>364.8</v>
      </c>
      <c r="N792" s="47">
        <v>1609796.64</v>
      </c>
      <c r="O792" s="47">
        <v>0</v>
      </c>
      <c r="P792" s="47">
        <v>0</v>
      </c>
      <c r="Q792" s="47">
        <v>0</v>
      </c>
      <c r="R792" s="47">
        <v>0</v>
      </c>
      <c r="S792" s="47">
        <v>0</v>
      </c>
      <c r="T792" s="47">
        <v>0</v>
      </c>
      <c r="U792" s="47">
        <v>0</v>
      </c>
      <c r="V792" s="47">
        <v>0</v>
      </c>
      <c r="W792" s="47">
        <v>0</v>
      </c>
      <c r="X792" s="47">
        <v>0</v>
      </c>
      <c r="Y792" s="47">
        <v>0</v>
      </c>
      <c r="Z792" s="47">
        <v>0</v>
      </c>
      <c r="AA792" s="47">
        <v>0</v>
      </c>
      <c r="AB792" s="47">
        <v>0</v>
      </c>
      <c r="AC792" s="47">
        <v>24146.95</v>
      </c>
      <c r="AD792" s="47">
        <v>0</v>
      </c>
      <c r="AE792" s="47">
        <v>0</v>
      </c>
      <c r="AF792" s="50" t="s">
        <v>278</v>
      </c>
      <c r="AG792" s="50">
        <v>2022</v>
      </c>
      <c r="AH792" s="51">
        <v>2022</v>
      </c>
      <c r="AT792" s="30" t="e">
        <f>VLOOKUP(C792,AW:AX,2,FALSE)</f>
        <v>#N/A</v>
      </c>
    </row>
    <row r="793" spans="1:46" ht="61.5" x14ac:dyDescent="0.85">
      <c r="A793" s="30">
        <v>1</v>
      </c>
      <c r="B793" s="108">
        <f>SUBTOTAL(103,$A$751:A793)</f>
        <v>43</v>
      </c>
      <c r="C793" s="34" t="s">
        <v>651</v>
      </c>
      <c r="D793" s="47">
        <f t="shared" si="183"/>
        <v>4272967.33</v>
      </c>
      <c r="E793" s="47">
        <v>0</v>
      </c>
      <c r="F793" s="47">
        <v>0</v>
      </c>
      <c r="G793" s="47">
        <v>0</v>
      </c>
      <c r="H793" s="47">
        <v>0</v>
      </c>
      <c r="I793" s="47">
        <v>0</v>
      </c>
      <c r="J793" s="47">
        <v>0</v>
      </c>
      <c r="K793" s="49">
        <v>0</v>
      </c>
      <c r="L793" s="47">
        <v>0</v>
      </c>
      <c r="M793" s="47">
        <v>960</v>
      </c>
      <c r="N793" s="47">
        <v>4209820.03</v>
      </c>
      <c r="O793" s="47">
        <v>0</v>
      </c>
      <c r="P793" s="47">
        <v>0</v>
      </c>
      <c r="Q793" s="47">
        <v>0</v>
      </c>
      <c r="R793" s="47">
        <v>0</v>
      </c>
      <c r="S793" s="47">
        <v>0</v>
      </c>
      <c r="T793" s="47">
        <v>0</v>
      </c>
      <c r="U793" s="47">
        <v>0</v>
      </c>
      <c r="V793" s="47">
        <v>0</v>
      </c>
      <c r="W793" s="47">
        <v>0</v>
      </c>
      <c r="X793" s="47">
        <v>0</v>
      </c>
      <c r="Y793" s="47">
        <v>0</v>
      </c>
      <c r="Z793" s="47">
        <v>0</v>
      </c>
      <c r="AA793" s="47">
        <v>0</v>
      </c>
      <c r="AB793" s="47">
        <v>0</v>
      </c>
      <c r="AC793" s="47">
        <v>63147.3</v>
      </c>
      <c r="AD793" s="47">
        <v>0</v>
      </c>
      <c r="AE793" s="47">
        <v>0</v>
      </c>
      <c r="AF793" s="50" t="s">
        <v>278</v>
      </c>
      <c r="AG793" s="50">
        <v>2022</v>
      </c>
      <c r="AH793" s="51">
        <v>2022</v>
      </c>
      <c r="AT793" s="30" t="e">
        <f>VLOOKUP(C793,AW:AX,2,FALSE)</f>
        <v>#N/A</v>
      </c>
    </row>
    <row r="794" spans="1:46" ht="61.5" x14ac:dyDescent="0.85">
      <c r="A794" s="30">
        <v>1</v>
      </c>
      <c r="B794" s="108">
        <f>SUBTOTAL(103,$A$751:A794)</f>
        <v>44</v>
      </c>
      <c r="C794" s="34" t="s">
        <v>652</v>
      </c>
      <c r="D794" s="47">
        <f t="shared" si="183"/>
        <v>4272967.33</v>
      </c>
      <c r="E794" s="47">
        <v>0</v>
      </c>
      <c r="F794" s="47">
        <v>0</v>
      </c>
      <c r="G794" s="47">
        <v>0</v>
      </c>
      <c r="H794" s="47">
        <v>0</v>
      </c>
      <c r="I794" s="47">
        <v>0</v>
      </c>
      <c r="J794" s="47">
        <v>0</v>
      </c>
      <c r="K794" s="49">
        <v>0</v>
      </c>
      <c r="L794" s="47">
        <v>0</v>
      </c>
      <c r="M794" s="47">
        <v>960</v>
      </c>
      <c r="N794" s="47">
        <v>4209820.03</v>
      </c>
      <c r="O794" s="47">
        <v>0</v>
      </c>
      <c r="P794" s="47">
        <v>0</v>
      </c>
      <c r="Q794" s="47">
        <v>0</v>
      </c>
      <c r="R794" s="47">
        <v>0</v>
      </c>
      <c r="S794" s="47">
        <v>0</v>
      </c>
      <c r="T794" s="47">
        <v>0</v>
      </c>
      <c r="U794" s="47">
        <v>0</v>
      </c>
      <c r="V794" s="47">
        <v>0</v>
      </c>
      <c r="W794" s="47">
        <v>0</v>
      </c>
      <c r="X794" s="47">
        <v>0</v>
      </c>
      <c r="Y794" s="47">
        <v>0</v>
      </c>
      <c r="Z794" s="47">
        <v>0</v>
      </c>
      <c r="AA794" s="47">
        <v>0</v>
      </c>
      <c r="AB794" s="47">
        <v>0</v>
      </c>
      <c r="AC794" s="47">
        <v>63147.3</v>
      </c>
      <c r="AD794" s="47">
        <v>0</v>
      </c>
      <c r="AE794" s="47">
        <v>0</v>
      </c>
      <c r="AF794" s="50" t="s">
        <v>278</v>
      </c>
      <c r="AG794" s="50">
        <v>2022</v>
      </c>
      <c r="AH794" s="51">
        <v>2022</v>
      </c>
      <c r="AT794" s="30" t="e">
        <f>VLOOKUP(C794,AW:AX,2,FALSE)</f>
        <v>#N/A</v>
      </c>
    </row>
    <row r="795" spans="1:46" ht="61.5" x14ac:dyDescent="0.85">
      <c r="A795" s="30">
        <v>1</v>
      </c>
      <c r="B795" s="108">
        <f>SUBTOTAL(103,$A$751:A795)</f>
        <v>45</v>
      </c>
      <c r="C795" s="34" t="s">
        <v>653</v>
      </c>
      <c r="D795" s="47">
        <f t="shared" si="183"/>
        <v>3064601.1799999997</v>
      </c>
      <c r="E795" s="47">
        <v>0</v>
      </c>
      <c r="F795" s="47">
        <v>0</v>
      </c>
      <c r="G795" s="47">
        <v>0</v>
      </c>
      <c r="H795" s="47">
        <v>0</v>
      </c>
      <c r="I795" s="47">
        <v>0</v>
      </c>
      <c r="J795" s="47">
        <v>0</v>
      </c>
      <c r="K795" s="49">
        <v>0</v>
      </c>
      <c r="L795" s="47">
        <v>0</v>
      </c>
      <c r="M795" s="47">
        <v>670</v>
      </c>
      <c r="N795" s="47">
        <v>3019311.51</v>
      </c>
      <c r="O795" s="47">
        <v>0</v>
      </c>
      <c r="P795" s="47">
        <v>0</v>
      </c>
      <c r="Q795" s="47">
        <v>0</v>
      </c>
      <c r="R795" s="47">
        <v>0</v>
      </c>
      <c r="S795" s="47">
        <v>0</v>
      </c>
      <c r="T795" s="47">
        <v>0</v>
      </c>
      <c r="U795" s="47">
        <v>0</v>
      </c>
      <c r="V795" s="47">
        <v>0</v>
      </c>
      <c r="W795" s="47">
        <v>0</v>
      </c>
      <c r="X795" s="47">
        <v>0</v>
      </c>
      <c r="Y795" s="47">
        <v>0</v>
      </c>
      <c r="Z795" s="47">
        <v>0</v>
      </c>
      <c r="AA795" s="47">
        <v>0</v>
      </c>
      <c r="AB795" s="47">
        <v>0</v>
      </c>
      <c r="AC795" s="47">
        <v>45289.67</v>
      </c>
      <c r="AD795" s="47">
        <v>0</v>
      </c>
      <c r="AE795" s="47">
        <v>0</v>
      </c>
      <c r="AF795" s="50" t="s">
        <v>278</v>
      </c>
      <c r="AG795" s="50">
        <v>2022</v>
      </c>
      <c r="AH795" s="51">
        <v>2022</v>
      </c>
      <c r="AT795" s="30" t="e">
        <f>VLOOKUP(C795,AW:AX,2,FALSE)</f>
        <v>#N/A</v>
      </c>
    </row>
    <row r="796" spans="1:46" ht="61.5" x14ac:dyDescent="0.85">
      <c r="A796" s="30">
        <v>1</v>
      </c>
      <c r="B796" s="108">
        <f>SUBTOTAL(103,$A$751:A796)</f>
        <v>46</v>
      </c>
      <c r="C796" s="34" t="s">
        <v>654</v>
      </c>
      <c r="D796" s="47">
        <f t="shared" si="183"/>
        <v>1046986.94</v>
      </c>
      <c r="E796" s="47">
        <v>0</v>
      </c>
      <c r="F796" s="47">
        <v>0</v>
      </c>
      <c r="G796" s="47">
        <v>0</v>
      </c>
      <c r="H796" s="47">
        <v>0</v>
      </c>
      <c r="I796" s="47">
        <v>0</v>
      </c>
      <c r="J796" s="47">
        <v>0</v>
      </c>
      <c r="K796" s="49">
        <v>0</v>
      </c>
      <c r="L796" s="47">
        <v>0</v>
      </c>
      <c r="M796" s="47">
        <v>235</v>
      </c>
      <c r="N796" s="47">
        <v>1031514.23</v>
      </c>
      <c r="O796" s="47">
        <v>0</v>
      </c>
      <c r="P796" s="47">
        <v>0</v>
      </c>
      <c r="Q796" s="47">
        <v>0</v>
      </c>
      <c r="R796" s="47">
        <v>0</v>
      </c>
      <c r="S796" s="47">
        <v>0</v>
      </c>
      <c r="T796" s="47">
        <v>0</v>
      </c>
      <c r="U796" s="47">
        <v>0</v>
      </c>
      <c r="V796" s="47">
        <v>0</v>
      </c>
      <c r="W796" s="47">
        <v>0</v>
      </c>
      <c r="X796" s="47">
        <v>0</v>
      </c>
      <c r="Y796" s="47">
        <v>0</v>
      </c>
      <c r="Z796" s="47">
        <v>0</v>
      </c>
      <c r="AA796" s="47">
        <v>0</v>
      </c>
      <c r="AB796" s="47">
        <v>0</v>
      </c>
      <c r="AC796" s="47">
        <v>15472.71</v>
      </c>
      <c r="AD796" s="47">
        <v>0</v>
      </c>
      <c r="AE796" s="47">
        <v>0</v>
      </c>
      <c r="AF796" s="50" t="s">
        <v>278</v>
      </c>
      <c r="AG796" s="50">
        <v>2022</v>
      </c>
      <c r="AH796" s="51">
        <v>2022</v>
      </c>
      <c r="AT796" s="30" t="e">
        <f>VLOOKUP(C796,AW:AX,2,FALSE)</f>
        <v>#N/A</v>
      </c>
    </row>
    <row r="797" spans="1:46" ht="61.5" x14ac:dyDescent="0.85">
      <c r="A797" s="30">
        <v>1</v>
      </c>
      <c r="B797" s="108">
        <f>SUBTOTAL(103,$A$751:A797)</f>
        <v>47</v>
      </c>
      <c r="C797" s="34" t="s">
        <v>655</v>
      </c>
      <c r="D797" s="47">
        <f t="shared" si="183"/>
        <v>3516149.44</v>
      </c>
      <c r="E797" s="47">
        <v>0</v>
      </c>
      <c r="F797" s="47">
        <v>0</v>
      </c>
      <c r="G797" s="47">
        <v>0</v>
      </c>
      <c r="H797" s="47">
        <v>0</v>
      </c>
      <c r="I797" s="47">
        <v>0</v>
      </c>
      <c r="J797" s="47">
        <v>0</v>
      </c>
      <c r="K797" s="49">
        <v>0</v>
      </c>
      <c r="L797" s="47">
        <v>0</v>
      </c>
      <c r="M797" s="47">
        <v>765</v>
      </c>
      <c r="N797" s="47">
        <v>3464186.64</v>
      </c>
      <c r="O797" s="47">
        <v>0</v>
      </c>
      <c r="P797" s="47">
        <v>0</v>
      </c>
      <c r="Q797" s="47">
        <v>0</v>
      </c>
      <c r="R797" s="47">
        <v>0</v>
      </c>
      <c r="S797" s="47">
        <v>0</v>
      </c>
      <c r="T797" s="47">
        <v>0</v>
      </c>
      <c r="U797" s="47">
        <v>0</v>
      </c>
      <c r="V797" s="47">
        <v>0</v>
      </c>
      <c r="W797" s="47">
        <v>0</v>
      </c>
      <c r="X797" s="47">
        <v>0</v>
      </c>
      <c r="Y797" s="47">
        <v>0</v>
      </c>
      <c r="Z797" s="47">
        <v>0</v>
      </c>
      <c r="AA797" s="47">
        <v>0</v>
      </c>
      <c r="AB797" s="47">
        <v>0</v>
      </c>
      <c r="AC797" s="47">
        <v>51962.8</v>
      </c>
      <c r="AD797" s="47">
        <v>0</v>
      </c>
      <c r="AE797" s="47">
        <v>0</v>
      </c>
      <c r="AF797" s="50" t="s">
        <v>278</v>
      </c>
      <c r="AG797" s="50">
        <v>2022</v>
      </c>
      <c r="AH797" s="51">
        <v>2022</v>
      </c>
      <c r="AT797" s="30" t="e">
        <f>VLOOKUP(C797,AW:AX,2,FALSE)</f>
        <v>#N/A</v>
      </c>
    </row>
    <row r="798" spans="1:46" ht="61.5" x14ac:dyDescent="0.85">
      <c r="A798" s="30">
        <v>1</v>
      </c>
      <c r="B798" s="108">
        <f>SUBTOTAL(103,$A$751:A798)</f>
        <v>48</v>
      </c>
      <c r="C798" s="34" t="s">
        <v>656</v>
      </c>
      <c r="D798" s="47">
        <f t="shared" si="183"/>
        <v>3493334.35</v>
      </c>
      <c r="E798" s="47">
        <v>0</v>
      </c>
      <c r="F798" s="47">
        <v>0</v>
      </c>
      <c r="G798" s="47">
        <v>0</v>
      </c>
      <c r="H798" s="47">
        <v>0</v>
      </c>
      <c r="I798" s="47">
        <v>0</v>
      </c>
      <c r="J798" s="47">
        <v>0</v>
      </c>
      <c r="K798" s="49">
        <v>0</v>
      </c>
      <c r="L798" s="47">
        <v>0</v>
      </c>
      <c r="M798" s="47">
        <v>760.2</v>
      </c>
      <c r="N798" s="47">
        <v>3441708.72</v>
      </c>
      <c r="O798" s="47">
        <v>0</v>
      </c>
      <c r="P798" s="47">
        <v>0</v>
      </c>
      <c r="Q798" s="47">
        <v>0</v>
      </c>
      <c r="R798" s="47">
        <v>0</v>
      </c>
      <c r="S798" s="47">
        <v>0</v>
      </c>
      <c r="T798" s="47">
        <v>0</v>
      </c>
      <c r="U798" s="47">
        <v>0</v>
      </c>
      <c r="V798" s="47">
        <v>0</v>
      </c>
      <c r="W798" s="47">
        <v>0</v>
      </c>
      <c r="X798" s="47">
        <v>0</v>
      </c>
      <c r="Y798" s="47">
        <v>0</v>
      </c>
      <c r="Z798" s="47">
        <v>0</v>
      </c>
      <c r="AA798" s="47">
        <v>0</v>
      </c>
      <c r="AB798" s="47">
        <v>0</v>
      </c>
      <c r="AC798" s="47">
        <v>51625.63</v>
      </c>
      <c r="AD798" s="47">
        <v>0</v>
      </c>
      <c r="AE798" s="47">
        <v>0</v>
      </c>
      <c r="AF798" s="50" t="s">
        <v>278</v>
      </c>
      <c r="AG798" s="50">
        <v>2022</v>
      </c>
      <c r="AH798" s="51">
        <v>2022</v>
      </c>
      <c r="AT798" s="30" t="e">
        <f>VLOOKUP(C798,AW:AX,2,FALSE)</f>
        <v>#N/A</v>
      </c>
    </row>
    <row r="799" spans="1:46" ht="61.5" x14ac:dyDescent="0.85">
      <c r="A799" s="30">
        <v>1</v>
      </c>
      <c r="B799" s="108">
        <f>SUBTOTAL(103,$A$751:A799)</f>
        <v>49</v>
      </c>
      <c r="C799" s="34" t="s">
        <v>657</v>
      </c>
      <c r="D799" s="47">
        <f t="shared" si="183"/>
        <v>2597653.14</v>
      </c>
      <c r="E799" s="47">
        <v>0</v>
      </c>
      <c r="F799" s="47">
        <v>0</v>
      </c>
      <c r="G799" s="47">
        <v>0</v>
      </c>
      <c r="H799" s="47">
        <v>0</v>
      </c>
      <c r="I799" s="47">
        <v>0</v>
      </c>
      <c r="J799" s="47">
        <v>0</v>
      </c>
      <c r="K799" s="49">
        <v>0</v>
      </c>
      <c r="L799" s="47">
        <v>0</v>
      </c>
      <c r="M799" s="47">
        <v>571.76</v>
      </c>
      <c r="N799" s="47">
        <v>2559264.1800000002</v>
      </c>
      <c r="O799" s="47">
        <v>0</v>
      </c>
      <c r="P799" s="47">
        <v>0</v>
      </c>
      <c r="Q799" s="47">
        <v>0</v>
      </c>
      <c r="R799" s="47">
        <v>0</v>
      </c>
      <c r="S799" s="47">
        <v>0</v>
      </c>
      <c r="T799" s="47">
        <v>0</v>
      </c>
      <c r="U799" s="47">
        <v>0</v>
      </c>
      <c r="V799" s="47">
        <v>0</v>
      </c>
      <c r="W799" s="47">
        <v>0</v>
      </c>
      <c r="X799" s="47">
        <v>0</v>
      </c>
      <c r="Y799" s="47">
        <v>0</v>
      </c>
      <c r="Z799" s="47">
        <v>0</v>
      </c>
      <c r="AA799" s="47">
        <v>0</v>
      </c>
      <c r="AB799" s="47">
        <v>0</v>
      </c>
      <c r="AC799" s="47">
        <v>38388.959999999999</v>
      </c>
      <c r="AD799" s="47">
        <v>0</v>
      </c>
      <c r="AE799" s="47">
        <v>0</v>
      </c>
      <c r="AF799" s="50" t="s">
        <v>278</v>
      </c>
      <c r="AG799" s="50">
        <v>2022</v>
      </c>
      <c r="AH799" s="51">
        <v>2022</v>
      </c>
      <c r="AT799" s="30" t="e">
        <f>VLOOKUP(C799,AW:AX,2,FALSE)</f>
        <v>#N/A</v>
      </c>
    </row>
    <row r="800" spans="1:46" ht="61.5" x14ac:dyDescent="0.85">
      <c r="A800" s="30">
        <v>1</v>
      </c>
      <c r="B800" s="108">
        <f>SUBTOTAL(103,$A$751:A800)</f>
        <v>50</v>
      </c>
      <c r="C800" s="34" t="s">
        <v>658</v>
      </c>
      <c r="D800" s="47">
        <f t="shared" si="183"/>
        <v>6342333</v>
      </c>
      <c r="E800" s="47">
        <v>0</v>
      </c>
      <c r="F800" s="47">
        <v>0</v>
      </c>
      <c r="G800" s="47">
        <v>0</v>
      </c>
      <c r="H800" s="47">
        <v>0</v>
      </c>
      <c r="I800" s="47">
        <v>0</v>
      </c>
      <c r="J800" s="47">
        <v>0</v>
      </c>
      <c r="K800" s="49">
        <v>3</v>
      </c>
      <c r="L800" s="47">
        <v>6342333</v>
      </c>
      <c r="M800" s="47">
        <v>0</v>
      </c>
      <c r="N800" s="47">
        <v>0</v>
      </c>
      <c r="O800" s="47">
        <v>0</v>
      </c>
      <c r="P800" s="47">
        <v>0</v>
      </c>
      <c r="Q800" s="47">
        <v>0</v>
      </c>
      <c r="R800" s="47">
        <v>0</v>
      </c>
      <c r="S800" s="47">
        <v>0</v>
      </c>
      <c r="T800" s="47">
        <v>0</v>
      </c>
      <c r="U800" s="47">
        <v>0</v>
      </c>
      <c r="V800" s="47">
        <v>0</v>
      </c>
      <c r="W800" s="47">
        <v>0</v>
      </c>
      <c r="X800" s="47">
        <v>0</v>
      </c>
      <c r="Y800" s="47">
        <v>0</v>
      </c>
      <c r="Z800" s="47">
        <v>0</v>
      </c>
      <c r="AA800" s="47">
        <v>0</v>
      </c>
      <c r="AB800" s="47">
        <v>0</v>
      </c>
      <c r="AC800" s="47">
        <v>0</v>
      </c>
      <c r="AD800" s="47">
        <v>0</v>
      </c>
      <c r="AE800" s="47">
        <v>0</v>
      </c>
      <c r="AF800" s="50" t="s">
        <v>278</v>
      </c>
      <c r="AG800" s="50">
        <v>2022</v>
      </c>
      <c r="AH800" s="51" t="s">
        <v>278</v>
      </c>
      <c r="AT800" s="30" t="e">
        <f>VLOOKUP(C800,AW:AX,2,FALSE)</f>
        <v>#N/A</v>
      </c>
    </row>
    <row r="801" spans="1:46" ht="61.5" x14ac:dyDescent="0.85">
      <c r="A801" s="30">
        <v>1</v>
      </c>
      <c r="B801" s="108">
        <f>SUBTOTAL(103,$A$751:A801)</f>
        <v>51</v>
      </c>
      <c r="C801" s="34" t="s">
        <v>659</v>
      </c>
      <c r="D801" s="47">
        <f t="shared" si="183"/>
        <v>3682509.11</v>
      </c>
      <c r="E801" s="47">
        <v>0</v>
      </c>
      <c r="F801" s="47">
        <v>0</v>
      </c>
      <c r="G801" s="47">
        <v>0</v>
      </c>
      <c r="H801" s="47">
        <v>0</v>
      </c>
      <c r="I801" s="47">
        <v>0</v>
      </c>
      <c r="J801" s="47">
        <v>0</v>
      </c>
      <c r="K801" s="49">
        <v>0</v>
      </c>
      <c r="L801" s="47">
        <v>0</v>
      </c>
      <c r="M801" s="47">
        <v>800</v>
      </c>
      <c r="N801" s="47">
        <v>3628087.79</v>
      </c>
      <c r="O801" s="47">
        <v>0</v>
      </c>
      <c r="P801" s="47">
        <v>0</v>
      </c>
      <c r="Q801" s="47">
        <v>0</v>
      </c>
      <c r="R801" s="47">
        <v>0</v>
      </c>
      <c r="S801" s="47">
        <v>0</v>
      </c>
      <c r="T801" s="47">
        <v>0</v>
      </c>
      <c r="U801" s="47">
        <v>0</v>
      </c>
      <c r="V801" s="47">
        <v>0</v>
      </c>
      <c r="W801" s="47">
        <v>0</v>
      </c>
      <c r="X801" s="47">
        <v>0</v>
      </c>
      <c r="Y801" s="47">
        <v>0</v>
      </c>
      <c r="Z801" s="47">
        <v>0</v>
      </c>
      <c r="AA801" s="47">
        <v>0</v>
      </c>
      <c r="AB801" s="47">
        <v>0</v>
      </c>
      <c r="AC801" s="47">
        <v>54421.32</v>
      </c>
      <c r="AD801" s="47">
        <v>0</v>
      </c>
      <c r="AE801" s="47">
        <v>0</v>
      </c>
      <c r="AF801" s="50" t="s">
        <v>278</v>
      </c>
      <c r="AG801" s="50">
        <v>2022</v>
      </c>
      <c r="AH801" s="51">
        <v>2022</v>
      </c>
      <c r="AT801" s="30" t="e">
        <f>VLOOKUP(C801,AW:AX,2,FALSE)</f>
        <v>#N/A</v>
      </c>
    </row>
    <row r="802" spans="1:46" ht="61.5" x14ac:dyDescent="0.85">
      <c r="A802" s="30">
        <v>1</v>
      </c>
      <c r="B802" s="108">
        <f>SUBTOTAL(103,$A$751:A802)</f>
        <v>52</v>
      </c>
      <c r="C802" s="34" t="s">
        <v>660</v>
      </c>
      <c r="D802" s="47">
        <f t="shared" si="183"/>
        <v>4404985.5199999996</v>
      </c>
      <c r="E802" s="47">
        <v>0</v>
      </c>
      <c r="F802" s="47">
        <v>0</v>
      </c>
      <c r="G802" s="47">
        <v>0</v>
      </c>
      <c r="H802" s="47">
        <v>0</v>
      </c>
      <c r="I802" s="47">
        <v>0</v>
      </c>
      <c r="J802" s="47">
        <v>0</v>
      </c>
      <c r="K802" s="49">
        <v>0</v>
      </c>
      <c r="L802" s="47">
        <v>0</v>
      </c>
      <c r="M802" s="47">
        <v>952</v>
      </c>
      <c r="N802" s="47">
        <v>4339887.21</v>
      </c>
      <c r="O802" s="47">
        <v>0</v>
      </c>
      <c r="P802" s="47">
        <v>0</v>
      </c>
      <c r="Q802" s="47">
        <v>0</v>
      </c>
      <c r="R802" s="47">
        <v>0</v>
      </c>
      <c r="S802" s="47">
        <v>0</v>
      </c>
      <c r="T802" s="47">
        <v>0</v>
      </c>
      <c r="U802" s="47">
        <v>0</v>
      </c>
      <c r="V802" s="47">
        <v>0</v>
      </c>
      <c r="W802" s="47">
        <v>0</v>
      </c>
      <c r="X802" s="47">
        <v>0</v>
      </c>
      <c r="Y802" s="47">
        <v>0</v>
      </c>
      <c r="Z802" s="47">
        <v>0</v>
      </c>
      <c r="AA802" s="47">
        <v>0</v>
      </c>
      <c r="AB802" s="47">
        <v>0</v>
      </c>
      <c r="AC802" s="47">
        <v>65098.31</v>
      </c>
      <c r="AD802" s="47">
        <v>0</v>
      </c>
      <c r="AE802" s="47">
        <v>0</v>
      </c>
      <c r="AF802" s="50" t="s">
        <v>278</v>
      </c>
      <c r="AG802" s="50">
        <v>2022</v>
      </c>
      <c r="AH802" s="51">
        <v>2022</v>
      </c>
      <c r="AT802" s="30" t="e">
        <f>VLOOKUP(C802,AW:AX,2,FALSE)</f>
        <v>#N/A</v>
      </c>
    </row>
    <row r="803" spans="1:46" ht="61.5" x14ac:dyDescent="0.85">
      <c r="A803" s="30">
        <v>1</v>
      </c>
      <c r="B803" s="108">
        <f>SUBTOTAL(103,$A$751:A803)</f>
        <v>53</v>
      </c>
      <c r="C803" s="34" t="s">
        <v>661</v>
      </c>
      <c r="D803" s="47">
        <f t="shared" si="183"/>
        <v>7371186.2199999997</v>
      </c>
      <c r="E803" s="47">
        <v>0</v>
      </c>
      <c r="F803" s="47">
        <v>0</v>
      </c>
      <c r="G803" s="47">
        <v>0</v>
      </c>
      <c r="H803" s="47">
        <v>0</v>
      </c>
      <c r="I803" s="47">
        <v>0</v>
      </c>
      <c r="J803" s="47">
        <v>0</v>
      </c>
      <c r="K803" s="49">
        <v>0</v>
      </c>
      <c r="L803" s="47">
        <v>0</v>
      </c>
      <c r="M803" s="47">
        <v>1626.8</v>
      </c>
      <c r="N803" s="47">
        <v>7262252.4299999997</v>
      </c>
      <c r="O803" s="47">
        <v>0</v>
      </c>
      <c r="P803" s="47">
        <v>0</v>
      </c>
      <c r="Q803" s="47">
        <v>0</v>
      </c>
      <c r="R803" s="47">
        <v>0</v>
      </c>
      <c r="S803" s="47">
        <v>0</v>
      </c>
      <c r="T803" s="47">
        <v>0</v>
      </c>
      <c r="U803" s="47">
        <v>0</v>
      </c>
      <c r="V803" s="47">
        <v>0</v>
      </c>
      <c r="W803" s="47">
        <v>0</v>
      </c>
      <c r="X803" s="47">
        <v>0</v>
      </c>
      <c r="Y803" s="47">
        <v>0</v>
      </c>
      <c r="Z803" s="47">
        <v>0</v>
      </c>
      <c r="AA803" s="47">
        <v>0</v>
      </c>
      <c r="AB803" s="47">
        <v>0</v>
      </c>
      <c r="AC803" s="47">
        <v>108933.79</v>
      </c>
      <c r="AD803" s="47">
        <v>0</v>
      </c>
      <c r="AE803" s="47">
        <v>0</v>
      </c>
      <c r="AF803" s="50" t="s">
        <v>278</v>
      </c>
      <c r="AG803" s="50">
        <v>2022</v>
      </c>
      <c r="AH803" s="51">
        <v>2022</v>
      </c>
      <c r="AT803" s="30" t="e">
        <f>VLOOKUP(C803,AW:AX,2,FALSE)</f>
        <v>#N/A</v>
      </c>
    </row>
    <row r="804" spans="1:46" ht="61.5" x14ac:dyDescent="0.85">
      <c r="A804" s="30">
        <v>1</v>
      </c>
      <c r="B804" s="108">
        <f>SUBTOTAL(103,$A$751:A804)</f>
        <v>54</v>
      </c>
      <c r="C804" s="34" t="s">
        <v>662</v>
      </c>
      <c r="D804" s="47">
        <f t="shared" si="183"/>
        <v>3550462.6100000003</v>
      </c>
      <c r="E804" s="47">
        <v>0</v>
      </c>
      <c r="F804" s="47">
        <v>0</v>
      </c>
      <c r="G804" s="47">
        <v>0</v>
      </c>
      <c r="H804" s="47">
        <v>0</v>
      </c>
      <c r="I804" s="47">
        <v>0</v>
      </c>
      <c r="J804" s="47">
        <v>0</v>
      </c>
      <c r="K804" s="49">
        <v>0</v>
      </c>
      <c r="L804" s="47">
        <v>0</v>
      </c>
      <c r="M804" s="47">
        <v>807.01</v>
      </c>
      <c r="N804" s="47">
        <v>3497992.72</v>
      </c>
      <c r="O804" s="47">
        <v>0</v>
      </c>
      <c r="P804" s="47">
        <v>0</v>
      </c>
      <c r="Q804" s="47">
        <v>0</v>
      </c>
      <c r="R804" s="47">
        <v>0</v>
      </c>
      <c r="S804" s="47">
        <v>0</v>
      </c>
      <c r="T804" s="47">
        <v>0</v>
      </c>
      <c r="U804" s="47">
        <v>0</v>
      </c>
      <c r="V804" s="47">
        <v>0</v>
      </c>
      <c r="W804" s="47">
        <v>0</v>
      </c>
      <c r="X804" s="47">
        <v>0</v>
      </c>
      <c r="Y804" s="47">
        <v>0</v>
      </c>
      <c r="Z804" s="47">
        <v>0</v>
      </c>
      <c r="AA804" s="47">
        <v>0</v>
      </c>
      <c r="AB804" s="47">
        <v>0</v>
      </c>
      <c r="AC804" s="47">
        <v>52469.89</v>
      </c>
      <c r="AD804" s="47">
        <v>0</v>
      </c>
      <c r="AE804" s="47">
        <v>0</v>
      </c>
      <c r="AF804" s="50" t="s">
        <v>278</v>
      </c>
      <c r="AG804" s="50">
        <v>2022</v>
      </c>
      <c r="AH804" s="51">
        <v>2022</v>
      </c>
      <c r="AT804" s="30" t="e">
        <f>VLOOKUP(C804,AW:AX,2,FALSE)</f>
        <v>#N/A</v>
      </c>
    </row>
    <row r="805" spans="1:46" ht="61.5" x14ac:dyDescent="0.85">
      <c r="A805" s="30">
        <v>1</v>
      </c>
      <c r="B805" s="108">
        <f>SUBTOTAL(103,$A$751:A805)</f>
        <v>55</v>
      </c>
      <c r="C805" s="34" t="s">
        <v>663</v>
      </c>
      <c r="D805" s="47">
        <f t="shared" si="183"/>
        <v>4265711.66</v>
      </c>
      <c r="E805" s="47">
        <v>0</v>
      </c>
      <c r="F805" s="47">
        <v>0</v>
      </c>
      <c r="G805" s="47">
        <v>0</v>
      </c>
      <c r="H805" s="47">
        <v>0</v>
      </c>
      <c r="I805" s="47">
        <v>0</v>
      </c>
      <c r="J805" s="47">
        <v>0</v>
      </c>
      <c r="K805" s="49">
        <v>0</v>
      </c>
      <c r="L805" s="47">
        <v>0</v>
      </c>
      <c r="M805" s="47">
        <v>975</v>
      </c>
      <c r="N805" s="47">
        <v>4202671.59</v>
      </c>
      <c r="O805" s="47">
        <v>0</v>
      </c>
      <c r="P805" s="47">
        <v>0</v>
      </c>
      <c r="Q805" s="47">
        <v>0</v>
      </c>
      <c r="R805" s="47">
        <v>0</v>
      </c>
      <c r="S805" s="47">
        <v>0</v>
      </c>
      <c r="T805" s="47">
        <v>0</v>
      </c>
      <c r="U805" s="47">
        <v>0</v>
      </c>
      <c r="V805" s="47">
        <v>0</v>
      </c>
      <c r="W805" s="47">
        <v>0</v>
      </c>
      <c r="X805" s="47">
        <v>0</v>
      </c>
      <c r="Y805" s="47">
        <v>0</v>
      </c>
      <c r="Z805" s="47">
        <v>0</v>
      </c>
      <c r="AA805" s="47">
        <v>0</v>
      </c>
      <c r="AB805" s="47">
        <v>0</v>
      </c>
      <c r="AC805" s="47">
        <v>63040.07</v>
      </c>
      <c r="AD805" s="47">
        <v>0</v>
      </c>
      <c r="AE805" s="47">
        <v>0</v>
      </c>
      <c r="AF805" s="50" t="s">
        <v>278</v>
      </c>
      <c r="AG805" s="50">
        <v>2022</v>
      </c>
      <c r="AH805" s="51">
        <v>2022</v>
      </c>
      <c r="AT805" s="30" t="e">
        <f>VLOOKUP(C805,AW:AX,2,FALSE)</f>
        <v>#N/A</v>
      </c>
    </row>
    <row r="806" spans="1:46" ht="61.5" x14ac:dyDescent="0.85">
      <c r="A806" s="30">
        <v>1</v>
      </c>
      <c r="B806" s="108">
        <f>SUBTOTAL(103,$A$751:A806)</f>
        <v>56</v>
      </c>
      <c r="C806" s="34" t="s">
        <v>664</v>
      </c>
      <c r="D806" s="47">
        <f t="shared" si="183"/>
        <v>3545858.66</v>
      </c>
      <c r="E806" s="47">
        <v>0</v>
      </c>
      <c r="F806" s="47">
        <v>0</v>
      </c>
      <c r="G806" s="47">
        <v>0</v>
      </c>
      <c r="H806" s="47">
        <v>0</v>
      </c>
      <c r="I806" s="47">
        <v>0</v>
      </c>
      <c r="J806" s="47">
        <v>0</v>
      </c>
      <c r="K806" s="49">
        <v>0</v>
      </c>
      <c r="L806" s="47">
        <v>0</v>
      </c>
      <c r="M806" s="47">
        <v>771.25</v>
      </c>
      <c r="N806" s="47">
        <v>3493456.81</v>
      </c>
      <c r="O806" s="47">
        <v>0</v>
      </c>
      <c r="P806" s="47">
        <v>0</v>
      </c>
      <c r="Q806" s="47">
        <v>0</v>
      </c>
      <c r="R806" s="47">
        <v>0</v>
      </c>
      <c r="S806" s="47">
        <v>0</v>
      </c>
      <c r="T806" s="47">
        <v>0</v>
      </c>
      <c r="U806" s="47">
        <v>0</v>
      </c>
      <c r="V806" s="47">
        <v>0</v>
      </c>
      <c r="W806" s="47">
        <v>0</v>
      </c>
      <c r="X806" s="47">
        <v>0</v>
      </c>
      <c r="Y806" s="47">
        <v>0</v>
      </c>
      <c r="Z806" s="47">
        <v>0</v>
      </c>
      <c r="AA806" s="47">
        <v>0</v>
      </c>
      <c r="AB806" s="47">
        <v>0</v>
      </c>
      <c r="AC806" s="47">
        <v>52401.85</v>
      </c>
      <c r="AD806" s="47">
        <v>0</v>
      </c>
      <c r="AE806" s="47">
        <v>0</v>
      </c>
      <c r="AF806" s="50" t="s">
        <v>278</v>
      </c>
      <c r="AG806" s="50">
        <v>2022</v>
      </c>
      <c r="AH806" s="51">
        <v>2022</v>
      </c>
      <c r="AT806" s="30" t="e">
        <f>VLOOKUP(C806,AW:AX,2,FALSE)</f>
        <v>#N/A</v>
      </c>
    </row>
    <row r="807" spans="1:46" ht="61.5" x14ac:dyDescent="0.85">
      <c r="A807" s="30">
        <v>1</v>
      </c>
      <c r="B807" s="108">
        <f>SUBTOTAL(103,$A$751:A807)</f>
        <v>57</v>
      </c>
      <c r="C807" s="34" t="s">
        <v>665</v>
      </c>
      <c r="D807" s="47">
        <f t="shared" si="183"/>
        <v>4460834.87</v>
      </c>
      <c r="E807" s="47">
        <v>0</v>
      </c>
      <c r="F807" s="47">
        <v>0</v>
      </c>
      <c r="G807" s="47">
        <v>0</v>
      </c>
      <c r="H807" s="47">
        <v>0</v>
      </c>
      <c r="I807" s="47">
        <v>0</v>
      </c>
      <c r="J807" s="47">
        <v>0</v>
      </c>
      <c r="K807" s="49">
        <v>0</v>
      </c>
      <c r="L807" s="47">
        <v>0</v>
      </c>
      <c r="M807" s="47">
        <v>963.75</v>
      </c>
      <c r="N807" s="47">
        <v>4394911.2</v>
      </c>
      <c r="O807" s="47">
        <v>0</v>
      </c>
      <c r="P807" s="47">
        <v>0</v>
      </c>
      <c r="Q807" s="47">
        <v>0</v>
      </c>
      <c r="R807" s="47">
        <v>0</v>
      </c>
      <c r="S807" s="47">
        <v>0</v>
      </c>
      <c r="T807" s="47">
        <v>0</v>
      </c>
      <c r="U807" s="47">
        <v>0</v>
      </c>
      <c r="V807" s="47">
        <v>0</v>
      </c>
      <c r="W807" s="47">
        <v>0</v>
      </c>
      <c r="X807" s="47">
        <v>0</v>
      </c>
      <c r="Y807" s="47">
        <v>0</v>
      </c>
      <c r="Z807" s="47">
        <v>0</v>
      </c>
      <c r="AA807" s="47">
        <v>0</v>
      </c>
      <c r="AB807" s="47">
        <v>0</v>
      </c>
      <c r="AC807" s="47">
        <v>65923.67</v>
      </c>
      <c r="AD807" s="47">
        <v>0</v>
      </c>
      <c r="AE807" s="47">
        <v>0</v>
      </c>
      <c r="AF807" s="50" t="s">
        <v>278</v>
      </c>
      <c r="AG807" s="50">
        <v>2022</v>
      </c>
      <c r="AH807" s="51">
        <v>2022</v>
      </c>
      <c r="AT807" s="30" t="e">
        <f>VLOOKUP(C807,AW:AX,2,FALSE)</f>
        <v>#N/A</v>
      </c>
    </row>
    <row r="808" spans="1:46" ht="61.5" x14ac:dyDescent="0.85">
      <c r="A808" s="30">
        <v>1</v>
      </c>
      <c r="B808" s="108">
        <f>SUBTOTAL(103,$A$751:A808)</f>
        <v>58</v>
      </c>
      <c r="C808" s="34" t="s">
        <v>523</v>
      </c>
      <c r="D808" s="47">
        <f t="shared" si="183"/>
        <v>2100000</v>
      </c>
      <c r="E808" s="47">
        <v>0</v>
      </c>
      <c r="F808" s="47">
        <v>0</v>
      </c>
      <c r="G808" s="47">
        <v>0</v>
      </c>
      <c r="H808" s="47">
        <v>0</v>
      </c>
      <c r="I808" s="47">
        <v>0</v>
      </c>
      <c r="J808" s="47">
        <v>0</v>
      </c>
      <c r="K808" s="49">
        <v>1</v>
      </c>
      <c r="L808" s="47">
        <v>2100000</v>
      </c>
      <c r="M808" s="47">
        <v>0</v>
      </c>
      <c r="N808" s="47">
        <v>0</v>
      </c>
      <c r="O808" s="47">
        <v>0</v>
      </c>
      <c r="P808" s="47">
        <v>0</v>
      </c>
      <c r="Q808" s="47">
        <v>0</v>
      </c>
      <c r="R808" s="47">
        <v>0</v>
      </c>
      <c r="S808" s="47">
        <v>0</v>
      </c>
      <c r="T808" s="47">
        <v>0</v>
      </c>
      <c r="U808" s="47">
        <v>0</v>
      </c>
      <c r="V808" s="47">
        <v>0</v>
      </c>
      <c r="W808" s="47">
        <v>0</v>
      </c>
      <c r="X808" s="47">
        <v>0</v>
      </c>
      <c r="Y808" s="47">
        <v>0</v>
      </c>
      <c r="Z808" s="47">
        <v>0</v>
      </c>
      <c r="AA808" s="47">
        <v>0</v>
      </c>
      <c r="AB808" s="47">
        <v>0</v>
      </c>
      <c r="AC808" s="47">
        <v>0</v>
      </c>
      <c r="AD808" s="47">
        <v>0</v>
      </c>
      <c r="AE808" s="47">
        <v>0</v>
      </c>
      <c r="AF808" s="50" t="s">
        <v>278</v>
      </c>
      <c r="AG808" s="50">
        <v>2022</v>
      </c>
      <c r="AH808" s="51" t="s">
        <v>278</v>
      </c>
      <c r="AT808" s="30" t="e">
        <f>VLOOKUP(C808,AW:AX,2,FALSE)</f>
        <v>#N/A</v>
      </c>
    </row>
    <row r="809" spans="1:46" ht="61.5" x14ac:dyDescent="0.85">
      <c r="A809" s="30">
        <v>1</v>
      </c>
      <c r="B809" s="108">
        <f>SUBTOTAL(103,$A$751:A809)</f>
        <v>59</v>
      </c>
      <c r="C809" s="34" t="s">
        <v>1168</v>
      </c>
      <c r="D809" s="47">
        <f t="shared" si="183"/>
        <v>6300000</v>
      </c>
      <c r="E809" s="47">
        <v>0</v>
      </c>
      <c r="F809" s="47">
        <v>0</v>
      </c>
      <c r="G809" s="47">
        <v>0</v>
      </c>
      <c r="H809" s="47">
        <v>0</v>
      </c>
      <c r="I809" s="47">
        <v>0</v>
      </c>
      <c r="J809" s="47">
        <v>0</v>
      </c>
      <c r="K809" s="49">
        <v>3</v>
      </c>
      <c r="L809" s="47">
        <v>6300000</v>
      </c>
      <c r="M809" s="47">
        <v>0</v>
      </c>
      <c r="N809" s="47">
        <v>0</v>
      </c>
      <c r="O809" s="47">
        <v>0</v>
      </c>
      <c r="P809" s="47">
        <v>0</v>
      </c>
      <c r="Q809" s="47">
        <v>0</v>
      </c>
      <c r="R809" s="47">
        <v>0</v>
      </c>
      <c r="S809" s="47">
        <v>0</v>
      </c>
      <c r="T809" s="47">
        <v>0</v>
      </c>
      <c r="U809" s="47">
        <v>0</v>
      </c>
      <c r="V809" s="47">
        <v>0</v>
      </c>
      <c r="W809" s="47">
        <v>0</v>
      </c>
      <c r="X809" s="47">
        <v>0</v>
      </c>
      <c r="Y809" s="47">
        <v>0</v>
      </c>
      <c r="Z809" s="47">
        <v>0</v>
      </c>
      <c r="AA809" s="47">
        <v>0</v>
      </c>
      <c r="AB809" s="47">
        <v>0</v>
      </c>
      <c r="AC809" s="47">
        <v>0</v>
      </c>
      <c r="AD809" s="47">
        <v>0</v>
      </c>
      <c r="AE809" s="47">
        <v>0</v>
      </c>
      <c r="AF809" s="50" t="s">
        <v>278</v>
      </c>
      <c r="AG809" s="50">
        <v>2022</v>
      </c>
      <c r="AH809" s="51" t="s">
        <v>278</v>
      </c>
      <c r="AT809" s="30" t="e">
        <f>VLOOKUP(C809,AW:AX,2,FALSE)</f>
        <v>#N/A</v>
      </c>
    </row>
    <row r="810" spans="1:46" ht="61.5" x14ac:dyDescent="0.85">
      <c r="B810" s="34" t="s">
        <v>822</v>
      </c>
      <c r="C810" s="128"/>
      <c r="D810" s="47">
        <f>SUM(D811:D824)</f>
        <v>45048314.759999998</v>
      </c>
      <c r="E810" s="47">
        <f t="shared" ref="E810:AE810" si="184">SUM(E811:E824)</f>
        <v>0</v>
      </c>
      <c r="F810" s="47">
        <f t="shared" si="184"/>
        <v>0</v>
      </c>
      <c r="G810" s="47">
        <f t="shared" si="184"/>
        <v>0</v>
      </c>
      <c r="H810" s="47">
        <f t="shared" si="184"/>
        <v>415281.24</v>
      </c>
      <c r="I810" s="47">
        <f t="shared" si="184"/>
        <v>0</v>
      </c>
      <c r="J810" s="47">
        <f t="shared" si="184"/>
        <v>0</v>
      </c>
      <c r="K810" s="49">
        <f t="shared" si="184"/>
        <v>0</v>
      </c>
      <c r="L810" s="47">
        <f t="shared" si="184"/>
        <v>0</v>
      </c>
      <c r="M810" s="47">
        <f t="shared" si="184"/>
        <v>7458.2100000000009</v>
      </c>
      <c r="N810" s="47">
        <f t="shared" si="184"/>
        <v>39077542.520000003</v>
      </c>
      <c r="O810" s="47">
        <f t="shared" si="184"/>
        <v>0</v>
      </c>
      <c r="P810" s="47">
        <f t="shared" si="184"/>
        <v>0</v>
      </c>
      <c r="Q810" s="47">
        <f t="shared" si="184"/>
        <v>0</v>
      </c>
      <c r="R810" s="47">
        <f t="shared" si="184"/>
        <v>0</v>
      </c>
      <c r="S810" s="47">
        <f t="shared" si="184"/>
        <v>51</v>
      </c>
      <c r="T810" s="47">
        <f t="shared" si="184"/>
        <v>2929161.22</v>
      </c>
      <c r="U810" s="47">
        <f t="shared" si="184"/>
        <v>0</v>
      </c>
      <c r="V810" s="47">
        <f t="shared" si="184"/>
        <v>0</v>
      </c>
      <c r="W810" s="47">
        <f t="shared" si="184"/>
        <v>0</v>
      </c>
      <c r="X810" s="47">
        <f t="shared" si="184"/>
        <v>0</v>
      </c>
      <c r="Y810" s="47">
        <f t="shared" si="184"/>
        <v>0</v>
      </c>
      <c r="Z810" s="47">
        <f t="shared" si="184"/>
        <v>0</v>
      </c>
      <c r="AA810" s="47">
        <f t="shared" si="184"/>
        <v>0</v>
      </c>
      <c r="AB810" s="47">
        <f t="shared" si="184"/>
        <v>0</v>
      </c>
      <c r="AC810" s="47">
        <f t="shared" si="184"/>
        <v>636329.77999999991</v>
      </c>
      <c r="AD810" s="47">
        <f t="shared" si="184"/>
        <v>1990000</v>
      </c>
      <c r="AE810" s="47">
        <f t="shared" si="184"/>
        <v>0</v>
      </c>
      <c r="AF810" s="121" t="s">
        <v>817</v>
      </c>
      <c r="AG810" s="121" t="s">
        <v>817</v>
      </c>
      <c r="AH810" s="122" t="s">
        <v>817</v>
      </c>
      <c r="AT810" s="30">
        <f>VLOOKUP(C810,AW:AX,2,FALSE)</f>
        <v>0</v>
      </c>
    </row>
    <row r="811" spans="1:46" ht="61.5" x14ac:dyDescent="0.85">
      <c r="A811" s="30">
        <v>1</v>
      </c>
      <c r="B811" s="108">
        <f>SUBTOTAL(103,$A$751:A811)</f>
        <v>60</v>
      </c>
      <c r="C811" s="34" t="s">
        <v>490</v>
      </c>
      <c r="D811" s="47">
        <f t="shared" ref="D811:D824" si="185">E811+F811+G811+H811+I811+J811+L811+N811+P811+R811+T811+U811+V811+W811+X811+Y811+Z811+AA811+AB811+AC811+AD811+AE811</f>
        <v>3951259.39</v>
      </c>
      <c r="E811" s="48">
        <v>0</v>
      </c>
      <c r="F811" s="48">
        <v>0</v>
      </c>
      <c r="G811" s="48">
        <v>0</v>
      </c>
      <c r="H811" s="48">
        <v>0</v>
      </c>
      <c r="I811" s="48">
        <v>0</v>
      </c>
      <c r="J811" s="48">
        <v>0</v>
      </c>
      <c r="K811" s="55">
        <v>0</v>
      </c>
      <c r="L811" s="48">
        <v>0</v>
      </c>
      <c r="M811" s="47">
        <v>648.4</v>
      </c>
      <c r="N811" s="47">
        <v>3745083.14</v>
      </c>
      <c r="O811" s="48">
        <v>0</v>
      </c>
      <c r="P811" s="48">
        <v>0</v>
      </c>
      <c r="Q811" s="48">
        <v>0</v>
      </c>
      <c r="R811" s="48">
        <v>0</v>
      </c>
      <c r="S811" s="48">
        <v>0</v>
      </c>
      <c r="T811" s="48">
        <v>0</v>
      </c>
      <c r="U811" s="48">
        <v>0</v>
      </c>
      <c r="V811" s="48">
        <v>0</v>
      </c>
      <c r="W811" s="48">
        <v>0</v>
      </c>
      <c r="X811" s="48">
        <v>0</v>
      </c>
      <c r="Y811" s="48">
        <v>0</v>
      </c>
      <c r="Z811" s="48">
        <v>0</v>
      </c>
      <c r="AA811" s="47">
        <v>0</v>
      </c>
      <c r="AB811" s="47">
        <v>0</v>
      </c>
      <c r="AC811" s="47">
        <v>56176.25</v>
      </c>
      <c r="AD811" s="47">
        <v>150000</v>
      </c>
      <c r="AE811" s="47">
        <v>0</v>
      </c>
      <c r="AF811" s="50">
        <v>2022</v>
      </c>
      <c r="AG811" s="50">
        <v>2022</v>
      </c>
      <c r="AH811" s="51">
        <v>2022</v>
      </c>
      <c r="AT811" s="30" t="e">
        <f>VLOOKUP(C811,AW:AX,2,FALSE)</f>
        <v>#N/A</v>
      </c>
    </row>
    <row r="812" spans="1:46" ht="61.5" x14ac:dyDescent="0.85">
      <c r="A812" s="30">
        <v>1</v>
      </c>
      <c r="B812" s="108">
        <f>SUBTOTAL(103,$A$751:A812)</f>
        <v>61</v>
      </c>
      <c r="C812" s="34" t="s">
        <v>491</v>
      </c>
      <c r="D812" s="47">
        <f t="shared" si="185"/>
        <v>2999201</v>
      </c>
      <c r="E812" s="48">
        <v>0</v>
      </c>
      <c r="F812" s="48">
        <v>0</v>
      </c>
      <c r="G812" s="48">
        <v>0</v>
      </c>
      <c r="H812" s="48">
        <v>0</v>
      </c>
      <c r="I812" s="48">
        <v>0</v>
      </c>
      <c r="J812" s="48">
        <v>0</v>
      </c>
      <c r="K812" s="55">
        <v>0</v>
      </c>
      <c r="L812" s="48">
        <v>0</v>
      </c>
      <c r="M812" s="47">
        <v>547</v>
      </c>
      <c r="N812" s="47">
        <v>2807094.58</v>
      </c>
      <c r="O812" s="48">
        <v>0</v>
      </c>
      <c r="P812" s="48">
        <v>0</v>
      </c>
      <c r="Q812" s="48">
        <v>0</v>
      </c>
      <c r="R812" s="48">
        <v>0</v>
      </c>
      <c r="S812" s="48">
        <v>0</v>
      </c>
      <c r="T812" s="48">
        <v>0</v>
      </c>
      <c r="U812" s="48">
        <v>0</v>
      </c>
      <c r="V812" s="48">
        <v>0</v>
      </c>
      <c r="W812" s="48">
        <v>0</v>
      </c>
      <c r="X812" s="48">
        <v>0</v>
      </c>
      <c r="Y812" s="48">
        <v>0</v>
      </c>
      <c r="Z812" s="48">
        <v>0</v>
      </c>
      <c r="AA812" s="47">
        <v>0</v>
      </c>
      <c r="AB812" s="47">
        <v>0</v>
      </c>
      <c r="AC812" s="47">
        <v>42106.42</v>
      </c>
      <c r="AD812" s="47">
        <v>150000</v>
      </c>
      <c r="AE812" s="47">
        <v>0</v>
      </c>
      <c r="AF812" s="50">
        <v>2022</v>
      </c>
      <c r="AG812" s="50">
        <v>2022</v>
      </c>
      <c r="AH812" s="51">
        <v>2022</v>
      </c>
      <c r="AT812" s="30" t="e">
        <f>VLOOKUP(C812,AW:AX,2,FALSE)</f>
        <v>#N/A</v>
      </c>
    </row>
    <row r="813" spans="1:46" ht="61.5" x14ac:dyDescent="0.85">
      <c r="A813" s="30">
        <v>1</v>
      </c>
      <c r="B813" s="108">
        <f>SUBTOTAL(103,$A$751:A813)</f>
        <v>62</v>
      </c>
      <c r="C813" s="34" t="s">
        <v>492</v>
      </c>
      <c r="D813" s="47">
        <f t="shared" si="185"/>
        <v>2584541.12</v>
      </c>
      <c r="E813" s="48">
        <v>0</v>
      </c>
      <c r="F813" s="48">
        <v>0</v>
      </c>
      <c r="G813" s="48">
        <v>0</v>
      </c>
      <c r="H813" s="48">
        <v>0</v>
      </c>
      <c r="I813" s="48">
        <v>0</v>
      </c>
      <c r="J813" s="48">
        <v>0</v>
      </c>
      <c r="K813" s="55">
        <v>0</v>
      </c>
      <c r="L813" s="48">
        <v>0</v>
      </c>
      <c r="M813" s="47">
        <v>493.2</v>
      </c>
      <c r="N813" s="47">
        <v>2428119.33</v>
      </c>
      <c r="O813" s="48">
        <v>0</v>
      </c>
      <c r="P813" s="48">
        <v>0</v>
      </c>
      <c r="Q813" s="48">
        <v>0</v>
      </c>
      <c r="R813" s="48">
        <v>0</v>
      </c>
      <c r="S813" s="48">
        <v>0</v>
      </c>
      <c r="T813" s="48">
        <v>0</v>
      </c>
      <c r="U813" s="48">
        <v>0</v>
      </c>
      <c r="V813" s="48">
        <v>0</v>
      </c>
      <c r="W813" s="48">
        <v>0</v>
      </c>
      <c r="X813" s="48">
        <v>0</v>
      </c>
      <c r="Y813" s="48">
        <v>0</v>
      </c>
      <c r="Z813" s="48">
        <v>0</v>
      </c>
      <c r="AA813" s="47">
        <v>0</v>
      </c>
      <c r="AB813" s="47">
        <v>0</v>
      </c>
      <c r="AC813" s="47">
        <v>36421.79</v>
      </c>
      <c r="AD813" s="47">
        <v>120000</v>
      </c>
      <c r="AE813" s="47">
        <v>0</v>
      </c>
      <c r="AF813" s="50">
        <v>2022</v>
      </c>
      <c r="AG813" s="50">
        <v>2022</v>
      </c>
      <c r="AH813" s="51">
        <v>2022</v>
      </c>
      <c r="AT813" s="30" t="e">
        <f>VLOOKUP(C813,AW:AX,2,FALSE)</f>
        <v>#N/A</v>
      </c>
    </row>
    <row r="814" spans="1:46" ht="61.5" x14ac:dyDescent="0.85">
      <c r="A814" s="30">
        <v>1</v>
      </c>
      <c r="B814" s="108">
        <f>SUBTOTAL(103,$A$751:A814)</f>
        <v>63</v>
      </c>
      <c r="C814" s="34" t="s">
        <v>493</v>
      </c>
      <c r="D814" s="47">
        <f t="shared" si="185"/>
        <v>6581549.3999999994</v>
      </c>
      <c r="E814" s="48">
        <v>0</v>
      </c>
      <c r="F814" s="48">
        <v>0</v>
      </c>
      <c r="G814" s="48">
        <v>0</v>
      </c>
      <c r="H814" s="48">
        <v>0</v>
      </c>
      <c r="I814" s="48">
        <v>0</v>
      </c>
      <c r="J814" s="48">
        <v>0</v>
      </c>
      <c r="K814" s="55">
        <v>0</v>
      </c>
      <c r="L814" s="48">
        <v>0</v>
      </c>
      <c r="M814" s="47">
        <v>1130</v>
      </c>
      <c r="N814" s="47">
        <v>6306945.2199999997</v>
      </c>
      <c r="O814" s="48">
        <v>0</v>
      </c>
      <c r="P814" s="48">
        <v>0</v>
      </c>
      <c r="Q814" s="48">
        <v>0</v>
      </c>
      <c r="R814" s="48">
        <v>0</v>
      </c>
      <c r="S814" s="48">
        <v>0</v>
      </c>
      <c r="T814" s="48">
        <v>0</v>
      </c>
      <c r="U814" s="48">
        <v>0</v>
      </c>
      <c r="V814" s="48">
        <v>0</v>
      </c>
      <c r="W814" s="48">
        <v>0</v>
      </c>
      <c r="X814" s="48">
        <v>0</v>
      </c>
      <c r="Y814" s="48">
        <v>0</v>
      </c>
      <c r="Z814" s="48">
        <v>0</v>
      </c>
      <c r="AA814" s="47">
        <v>0</v>
      </c>
      <c r="AB814" s="47">
        <v>0</v>
      </c>
      <c r="AC814" s="47">
        <v>94604.18</v>
      </c>
      <c r="AD814" s="47">
        <v>180000</v>
      </c>
      <c r="AE814" s="47">
        <v>0</v>
      </c>
      <c r="AF814" s="50">
        <v>2022</v>
      </c>
      <c r="AG814" s="50">
        <v>2022</v>
      </c>
      <c r="AH814" s="51">
        <v>2022</v>
      </c>
      <c r="AT814" s="30" t="e">
        <f>VLOOKUP(C814,AW:AX,2,FALSE)</f>
        <v>#N/A</v>
      </c>
    </row>
    <row r="815" spans="1:46" ht="61.5" x14ac:dyDescent="0.85">
      <c r="A815" s="30">
        <v>1</v>
      </c>
      <c r="B815" s="108">
        <f>SUBTOTAL(103,$A$751:A815)</f>
        <v>64</v>
      </c>
      <c r="C815" s="34" t="s">
        <v>494</v>
      </c>
      <c r="D815" s="47">
        <f t="shared" si="185"/>
        <v>4737312</v>
      </c>
      <c r="E815" s="48">
        <v>0</v>
      </c>
      <c r="F815" s="48">
        <v>0</v>
      </c>
      <c r="G815" s="48">
        <v>0</v>
      </c>
      <c r="H815" s="48">
        <v>0</v>
      </c>
      <c r="I815" s="48">
        <v>0</v>
      </c>
      <c r="J815" s="48">
        <v>0</v>
      </c>
      <c r="K815" s="55">
        <v>0</v>
      </c>
      <c r="L815" s="48">
        <v>0</v>
      </c>
      <c r="M815" s="47">
        <v>864</v>
      </c>
      <c r="N815" s="47">
        <v>4519519.21</v>
      </c>
      <c r="O815" s="48">
        <v>0</v>
      </c>
      <c r="P815" s="48">
        <v>0</v>
      </c>
      <c r="Q815" s="48">
        <v>0</v>
      </c>
      <c r="R815" s="48">
        <v>0</v>
      </c>
      <c r="S815" s="48">
        <v>0</v>
      </c>
      <c r="T815" s="48">
        <v>0</v>
      </c>
      <c r="U815" s="48">
        <v>0</v>
      </c>
      <c r="V815" s="48">
        <v>0</v>
      </c>
      <c r="W815" s="48">
        <v>0</v>
      </c>
      <c r="X815" s="48">
        <v>0</v>
      </c>
      <c r="Y815" s="48">
        <v>0</v>
      </c>
      <c r="Z815" s="48">
        <v>0</v>
      </c>
      <c r="AA815" s="47">
        <v>0</v>
      </c>
      <c r="AB815" s="47">
        <v>0</v>
      </c>
      <c r="AC815" s="47">
        <v>67792.789999999994</v>
      </c>
      <c r="AD815" s="47">
        <v>150000</v>
      </c>
      <c r="AE815" s="47">
        <v>0</v>
      </c>
      <c r="AF815" s="50">
        <v>2022</v>
      </c>
      <c r="AG815" s="50">
        <v>2022</v>
      </c>
      <c r="AH815" s="51">
        <v>2022</v>
      </c>
      <c r="AT815" s="30" t="e">
        <f>VLOOKUP(C815,AW:AX,2,FALSE)</f>
        <v>#N/A</v>
      </c>
    </row>
    <row r="816" spans="1:46" ht="61.5" x14ac:dyDescent="0.85">
      <c r="A816" s="30">
        <v>1</v>
      </c>
      <c r="B816" s="108">
        <f>SUBTOTAL(103,$A$751:A816)</f>
        <v>65</v>
      </c>
      <c r="C816" s="34" t="s">
        <v>495</v>
      </c>
      <c r="D816" s="47">
        <f t="shared" si="185"/>
        <v>491510.45999999996</v>
      </c>
      <c r="E816" s="48">
        <v>0</v>
      </c>
      <c r="F816" s="48">
        <v>0</v>
      </c>
      <c r="G816" s="48">
        <v>0</v>
      </c>
      <c r="H816" s="47">
        <v>415281.24</v>
      </c>
      <c r="I816" s="48">
        <v>0</v>
      </c>
      <c r="J816" s="48">
        <v>0</v>
      </c>
      <c r="K816" s="55">
        <v>0</v>
      </c>
      <c r="L816" s="48">
        <v>0</v>
      </c>
      <c r="M816" s="47">
        <v>0</v>
      </c>
      <c r="N816" s="47">
        <v>0</v>
      </c>
      <c r="O816" s="48">
        <v>0</v>
      </c>
      <c r="P816" s="48">
        <v>0</v>
      </c>
      <c r="Q816" s="48">
        <v>0</v>
      </c>
      <c r="R816" s="48">
        <v>0</v>
      </c>
      <c r="S816" s="48">
        <v>0</v>
      </c>
      <c r="T816" s="48">
        <v>0</v>
      </c>
      <c r="U816" s="48">
        <v>0</v>
      </c>
      <c r="V816" s="48">
        <v>0</v>
      </c>
      <c r="W816" s="48">
        <v>0</v>
      </c>
      <c r="X816" s="48">
        <v>0</v>
      </c>
      <c r="Y816" s="48">
        <v>0</v>
      </c>
      <c r="Z816" s="48">
        <v>0</v>
      </c>
      <c r="AA816" s="47">
        <v>0</v>
      </c>
      <c r="AB816" s="47">
        <v>0</v>
      </c>
      <c r="AC816" s="47">
        <v>6229.22</v>
      </c>
      <c r="AD816" s="47">
        <v>70000</v>
      </c>
      <c r="AE816" s="47">
        <v>0</v>
      </c>
      <c r="AF816" s="50">
        <v>2022</v>
      </c>
      <c r="AG816" s="50">
        <v>2022</v>
      </c>
      <c r="AH816" s="51">
        <v>2022</v>
      </c>
      <c r="AT816" s="30" t="e">
        <f>VLOOKUP(C816,AW:AX,2,FALSE)</f>
        <v>#N/A</v>
      </c>
    </row>
    <row r="817" spans="1:46" ht="61.5" x14ac:dyDescent="0.85">
      <c r="A817" s="30">
        <v>1</v>
      </c>
      <c r="B817" s="108">
        <f>SUBTOTAL(103,$A$751:A817)</f>
        <v>66</v>
      </c>
      <c r="C817" s="34" t="s">
        <v>496</v>
      </c>
      <c r="D817" s="47">
        <f t="shared" si="185"/>
        <v>3422817.5799999996</v>
      </c>
      <c r="E817" s="48">
        <v>0</v>
      </c>
      <c r="F817" s="48">
        <v>0</v>
      </c>
      <c r="G817" s="48">
        <v>0</v>
      </c>
      <c r="H817" s="48">
        <v>0</v>
      </c>
      <c r="I817" s="48">
        <v>0</v>
      </c>
      <c r="J817" s="48">
        <v>0</v>
      </c>
      <c r="K817" s="55">
        <v>0</v>
      </c>
      <c r="L817" s="48">
        <v>0</v>
      </c>
      <c r="M817" s="47">
        <v>624.26</v>
      </c>
      <c r="N817" s="47">
        <v>3224450.82</v>
      </c>
      <c r="O817" s="48">
        <v>0</v>
      </c>
      <c r="P817" s="48">
        <v>0</v>
      </c>
      <c r="Q817" s="48">
        <v>0</v>
      </c>
      <c r="R817" s="48">
        <v>0</v>
      </c>
      <c r="S817" s="48">
        <v>0</v>
      </c>
      <c r="T817" s="48">
        <v>0</v>
      </c>
      <c r="U817" s="48">
        <v>0</v>
      </c>
      <c r="V817" s="48">
        <v>0</v>
      </c>
      <c r="W817" s="48">
        <v>0</v>
      </c>
      <c r="X817" s="48">
        <v>0</v>
      </c>
      <c r="Y817" s="48">
        <v>0</v>
      </c>
      <c r="Z817" s="48">
        <v>0</v>
      </c>
      <c r="AA817" s="47">
        <v>0</v>
      </c>
      <c r="AB817" s="47">
        <v>0</v>
      </c>
      <c r="AC817" s="47">
        <v>48366.76</v>
      </c>
      <c r="AD817" s="47">
        <v>150000</v>
      </c>
      <c r="AE817" s="47">
        <v>0</v>
      </c>
      <c r="AF817" s="50">
        <v>2022</v>
      </c>
      <c r="AG817" s="50">
        <v>2022</v>
      </c>
      <c r="AH817" s="51">
        <v>2022</v>
      </c>
      <c r="AT817" s="30" t="e">
        <f>VLOOKUP(C817,AW:AX,2,FALSE)</f>
        <v>#N/A</v>
      </c>
    </row>
    <row r="818" spans="1:46" ht="61.5" x14ac:dyDescent="0.85">
      <c r="A818" s="30">
        <v>1</v>
      </c>
      <c r="B818" s="108">
        <f>SUBTOTAL(103,$A$751:A818)</f>
        <v>67</v>
      </c>
      <c r="C818" s="34" t="s">
        <v>497</v>
      </c>
      <c r="D818" s="47">
        <f t="shared" si="185"/>
        <v>2888444.4</v>
      </c>
      <c r="E818" s="48">
        <v>0</v>
      </c>
      <c r="F818" s="48">
        <v>0</v>
      </c>
      <c r="G818" s="48">
        <v>0</v>
      </c>
      <c r="H818" s="48">
        <v>0</v>
      </c>
      <c r="I818" s="48">
        <v>0</v>
      </c>
      <c r="J818" s="48">
        <v>0</v>
      </c>
      <c r="K818" s="55">
        <v>0</v>
      </c>
      <c r="L818" s="48">
        <v>0</v>
      </c>
      <c r="M818" s="47">
        <v>526.79999999999995</v>
      </c>
      <c r="N818" s="47">
        <v>2697974.78</v>
      </c>
      <c r="O818" s="48">
        <v>0</v>
      </c>
      <c r="P818" s="48">
        <v>0</v>
      </c>
      <c r="Q818" s="48">
        <v>0</v>
      </c>
      <c r="R818" s="48">
        <v>0</v>
      </c>
      <c r="S818" s="48">
        <v>0</v>
      </c>
      <c r="T818" s="48">
        <v>0</v>
      </c>
      <c r="U818" s="48">
        <v>0</v>
      </c>
      <c r="V818" s="48">
        <v>0</v>
      </c>
      <c r="W818" s="48">
        <v>0</v>
      </c>
      <c r="X818" s="48">
        <v>0</v>
      </c>
      <c r="Y818" s="48">
        <v>0</v>
      </c>
      <c r="Z818" s="48">
        <v>0</v>
      </c>
      <c r="AA818" s="47">
        <v>0</v>
      </c>
      <c r="AB818" s="47">
        <v>0</v>
      </c>
      <c r="AC818" s="47">
        <v>40469.620000000003</v>
      </c>
      <c r="AD818" s="47">
        <v>150000</v>
      </c>
      <c r="AE818" s="47">
        <v>0</v>
      </c>
      <c r="AF818" s="50">
        <v>2022</v>
      </c>
      <c r="AG818" s="50">
        <v>2022</v>
      </c>
      <c r="AH818" s="51">
        <v>2022</v>
      </c>
      <c r="AT818" s="30" t="e">
        <f>VLOOKUP(C818,AW:AX,2,FALSE)</f>
        <v>#N/A</v>
      </c>
    </row>
    <row r="819" spans="1:46" ht="61.5" x14ac:dyDescent="0.85">
      <c r="A819" s="30">
        <v>1</v>
      </c>
      <c r="B819" s="108">
        <f>SUBTOTAL(103,$A$751:A819)</f>
        <v>68</v>
      </c>
      <c r="C819" s="34" t="s">
        <v>498</v>
      </c>
      <c r="D819" s="47">
        <f t="shared" si="185"/>
        <v>3422817.5799999996</v>
      </c>
      <c r="E819" s="48">
        <v>0</v>
      </c>
      <c r="F819" s="48">
        <v>0</v>
      </c>
      <c r="G819" s="48">
        <v>0</v>
      </c>
      <c r="H819" s="48">
        <v>0</v>
      </c>
      <c r="I819" s="48">
        <v>0</v>
      </c>
      <c r="J819" s="48">
        <v>0</v>
      </c>
      <c r="K819" s="55">
        <v>0</v>
      </c>
      <c r="L819" s="48">
        <v>0</v>
      </c>
      <c r="M819" s="47">
        <v>624.26</v>
      </c>
      <c r="N819" s="47">
        <v>3224450.82</v>
      </c>
      <c r="O819" s="48">
        <v>0</v>
      </c>
      <c r="P819" s="48">
        <v>0</v>
      </c>
      <c r="Q819" s="48">
        <v>0</v>
      </c>
      <c r="R819" s="48">
        <v>0</v>
      </c>
      <c r="S819" s="48">
        <v>0</v>
      </c>
      <c r="T819" s="48">
        <v>0</v>
      </c>
      <c r="U819" s="48">
        <v>0</v>
      </c>
      <c r="V819" s="48">
        <v>0</v>
      </c>
      <c r="W819" s="48">
        <v>0</v>
      </c>
      <c r="X819" s="48">
        <v>0</v>
      </c>
      <c r="Y819" s="48">
        <v>0</v>
      </c>
      <c r="Z819" s="48">
        <v>0</v>
      </c>
      <c r="AA819" s="47">
        <v>0</v>
      </c>
      <c r="AB819" s="47">
        <v>0</v>
      </c>
      <c r="AC819" s="47">
        <v>48366.76</v>
      </c>
      <c r="AD819" s="47">
        <v>150000</v>
      </c>
      <c r="AE819" s="47">
        <v>0</v>
      </c>
      <c r="AF819" s="50">
        <v>2022</v>
      </c>
      <c r="AG819" s="50">
        <v>2022</v>
      </c>
      <c r="AH819" s="51">
        <v>2022</v>
      </c>
      <c r="AT819" s="30" t="e">
        <f>VLOOKUP(C819,AW:AX,2,FALSE)</f>
        <v>#N/A</v>
      </c>
    </row>
    <row r="820" spans="1:46" ht="61.5" x14ac:dyDescent="0.85">
      <c r="A820" s="30">
        <v>1</v>
      </c>
      <c r="B820" s="108">
        <f>SUBTOTAL(103,$A$751:A820)</f>
        <v>69</v>
      </c>
      <c r="C820" s="34" t="s">
        <v>499</v>
      </c>
      <c r="D820" s="47">
        <f t="shared" si="185"/>
        <v>2854935.17</v>
      </c>
      <c r="E820" s="48">
        <v>0</v>
      </c>
      <c r="F820" s="48">
        <v>0</v>
      </c>
      <c r="G820" s="48">
        <v>0</v>
      </c>
      <c r="H820" s="48">
        <v>0</v>
      </c>
      <c r="I820" s="48">
        <v>0</v>
      </c>
      <c r="J820" s="48">
        <v>0</v>
      </c>
      <c r="K820" s="55">
        <v>0</v>
      </c>
      <c r="L820" s="48">
        <v>0</v>
      </c>
      <c r="M820" s="47">
        <v>544.85</v>
      </c>
      <c r="N820" s="47">
        <v>2664960.7599999998</v>
      </c>
      <c r="O820" s="48">
        <v>0</v>
      </c>
      <c r="P820" s="48">
        <v>0</v>
      </c>
      <c r="Q820" s="48">
        <v>0</v>
      </c>
      <c r="R820" s="48">
        <v>0</v>
      </c>
      <c r="S820" s="48">
        <v>0</v>
      </c>
      <c r="T820" s="48">
        <v>0</v>
      </c>
      <c r="U820" s="48">
        <v>0</v>
      </c>
      <c r="V820" s="48">
        <v>0</v>
      </c>
      <c r="W820" s="48">
        <v>0</v>
      </c>
      <c r="X820" s="48">
        <v>0</v>
      </c>
      <c r="Y820" s="48">
        <v>0</v>
      </c>
      <c r="Z820" s="48">
        <v>0</v>
      </c>
      <c r="AA820" s="47">
        <v>0</v>
      </c>
      <c r="AB820" s="47">
        <v>0</v>
      </c>
      <c r="AC820" s="47">
        <v>39974.410000000003</v>
      </c>
      <c r="AD820" s="47">
        <v>150000</v>
      </c>
      <c r="AE820" s="47">
        <v>0</v>
      </c>
      <c r="AF820" s="50">
        <v>2022</v>
      </c>
      <c r="AG820" s="50">
        <v>2022</v>
      </c>
      <c r="AH820" s="51">
        <v>2022</v>
      </c>
      <c r="AT820" s="30" t="e">
        <f>VLOOKUP(C820,AW:AX,2,FALSE)</f>
        <v>#N/A</v>
      </c>
    </row>
    <row r="821" spans="1:46" ht="61.5" x14ac:dyDescent="0.85">
      <c r="A821" s="30">
        <v>1</v>
      </c>
      <c r="B821" s="108">
        <f>SUBTOTAL(103,$A$751:A821)</f>
        <v>70</v>
      </c>
      <c r="C821" s="34" t="s">
        <v>500</v>
      </c>
      <c r="D821" s="47">
        <f t="shared" si="185"/>
        <v>2611847.7000000002</v>
      </c>
      <c r="E821" s="46">
        <v>0</v>
      </c>
      <c r="F821" s="48">
        <v>0</v>
      </c>
      <c r="G821" s="46">
        <v>0</v>
      </c>
      <c r="H821" s="48">
        <v>0</v>
      </c>
      <c r="I821" s="48">
        <v>0</v>
      </c>
      <c r="J821" s="48">
        <v>0</v>
      </c>
      <c r="K821" s="55">
        <v>0</v>
      </c>
      <c r="L821" s="48">
        <v>0</v>
      </c>
      <c r="M821" s="47">
        <v>510</v>
      </c>
      <c r="N821" s="47">
        <v>2425465.71</v>
      </c>
      <c r="O821" s="48">
        <v>0</v>
      </c>
      <c r="P821" s="48">
        <v>0</v>
      </c>
      <c r="Q821" s="48">
        <v>0</v>
      </c>
      <c r="R821" s="48">
        <v>0</v>
      </c>
      <c r="S821" s="48">
        <v>0</v>
      </c>
      <c r="T821" s="48">
        <v>0</v>
      </c>
      <c r="U821" s="48">
        <v>0</v>
      </c>
      <c r="V821" s="48">
        <v>0</v>
      </c>
      <c r="W821" s="48">
        <v>0</v>
      </c>
      <c r="X821" s="48">
        <v>0</v>
      </c>
      <c r="Y821" s="48">
        <v>0</v>
      </c>
      <c r="Z821" s="48">
        <v>0</v>
      </c>
      <c r="AA821" s="47">
        <v>0</v>
      </c>
      <c r="AB821" s="47">
        <v>0</v>
      </c>
      <c r="AC821" s="47">
        <v>36381.99</v>
      </c>
      <c r="AD821" s="47">
        <v>150000</v>
      </c>
      <c r="AE821" s="47">
        <v>0</v>
      </c>
      <c r="AF821" s="50">
        <v>2022</v>
      </c>
      <c r="AG821" s="50">
        <v>2022</v>
      </c>
      <c r="AH821" s="51">
        <v>2022</v>
      </c>
      <c r="AT821" s="30" t="e">
        <f>VLOOKUP(C821,AW:AX,2,FALSE)</f>
        <v>#N/A</v>
      </c>
    </row>
    <row r="822" spans="1:46" ht="61.5" x14ac:dyDescent="0.85">
      <c r="A822" s="30">
        <v>1</v>
      </c>
      <c r="B822" s="108">
        <f>SUBTOTAL(103,$A$751:A822)</f>
        <v>71</v>
      </c>
      <c r="C822" s="34" t="s">
        <v>501</v>
      </c>
      <c r="D822" s="47">
        <f t="shared" si="185"/>
        <v>2857221.68</v>
      </c>
      <c r="E822" s="48">
        <v>0</v>
      </c>
      <c r="F822" s="48">
        <v>0</v>
      </c>
      <c r="G822" s="48">
        <v>0</v>
      </c>
      <c r="H822" s="48">
        <v>0</v>
      </c>
      <c r="I822" s="48">
        <v>0</v>
      </c>
      <c r="J822" s="48">
        <v>0</v>
      </c>
      <c r="K822" s="55">
        <v>0</v>
      </c>
      <c r="L822" s="48">
        <v>0</v>
      </c>
      <c r="M822" s="47">
        <v>547</v>
      </c>
      <c r="N822" s="47">
        <v>2667213.48</v>
      </c>
      <c r="O822" s="48">
        <v>0</v>
      </c>
      <c r="P822" s="48">
        <v>0</v>
      </c>
      <c r="Q822" s="48">
        <v>0</v>
      </c>
      <c r="R822" s="48">
        <v>0</v>
      </c>
      <c r="S822" s="48">
        <v>0</v>
      </c>
      <c r="T822" s="47">
        <v>0</v>
      </c>
      <c r="U822" s="48">
        <v>0</v>
      </c>
      <c r="V822" s="48">
        <v>0</v>
      </c>
      <c r="W822" s="48">
        <v>0</v>
      </c>
      <c r="X822" s="48">
        <v>0</v>
      </c>
      <c r="Y822" s="48">
        <v>0</v>
      </c>
      <c r="Z822" s="48">
        <v>0</v>
      </c>
      <c r="AA822" s="47">
        <v>0</v>
      </c>
      <c r="AB822" s="47">
        <v>0</v>
      </c>
      <c r="AC822" s="47">
        <v>40008.199999999997</v>
      </c>
      <c r="AD822" s="47">
        <v>150000</v>
      </c>
      <c r="AE822" s="47">
        <v>0</v>
      </c>
      <c r="AF822" s="50">
        <v>2022</v>
      </c>
      <c r="AG822" s="50">
        <v>2022</v>
      </c>
      <c r="AH822" s="51">
        <v>2022</v>
      </c>
      <c r="AT822" s="30" t="e">
        <f>VLOOKUP(C822,AW:AX,2,FALSE)</f>
        <v>#N/A</v>
      </c>
    </row>
    <row r="823" spans="1:46" ht="61.5" x14ac:dyDescent="0.85">
      <c r="A823" s="30">
        <v>1</v>
      </c>
      <c r="B823" s="108">
        <f>SUBTOTAL(103,$A$751:A823)</f>
        <v>72</v>
      </c>
      <c r="C823" s="34" t="s">
        <v>502</v>
      </c>
      <c r="D823" s="47">
        <f t="shared" si="185"/>
        <v>3123098.64</v>
      </c>
      <c r="E823" s="48">
        <v>0</v>
      </c>
      <c r="F823" s="48">
        <v>0</v>
      </c>
      <c r="G823" s="48">
        <v>0</v>
      </c>
      <c r="H823" s="48">
        <v>0</v>
      </c>
      <c r="I823" s="48">
        <v>0</v>
      </c>
      <c r="J823" s="48">
        <v>0</v>
      </c>
      <c r="K823" s="55">
        <v>0</v>
      </c>
      <c r="L823" s="48">
        <v>0</v>
      </c>
      <c r="M823" s="48">
        <v>0</v>
      </c>
      <c r="N823" s="48">
        <v>0</v>
      </c>
      <c r="O823" s="48">
        <v>0</v>
      </c>
      <c r="P823" s="48">
        <v>0</v>
      </c>
      <c r="Q823" s="48">
        <v>0</v>
      </c>
      <c r="R823" s="48">
        <v>0</v>
      </c>
      <c r="S823" s="47">
        <v>51</v>
      </c>
      <c r="T823" s="47">
        <v>2929161.22</v>
      </c>
      <c r="U823" s="48">
        <v>0</v>
      </c>
      <c r="V823" s="48">
        <v>0</v>
      </c>
      <c r="W823" s="48">
        <v>0</v>
      </c>
      <c r="X823" s="48">
        <v>0</v>
      </c>
      <c r="Y823" s="48">
        <v>0</v>
      </c>
      <c r="Z823" s="48">
        <v>0</v>
      </c>
      <c r="AA823" s="47">
        <v>0</v>
      </c>
      <c r="AB823" s="47">
        <v>0</v>
      </c>
      <c r="AC823" s="47">
        <v>43937.42</v>
      </c>
      <c r="AD823" s="47">
        <v>150000</v>
      </c>
      <c r="AE823" s="47">
        <v>0</v>
      </c>
      <c r="AF823" s="50">
        <v>2022</v>
      </c>
      <c r="AG823" s="50">
        <v>2022</v>
      </c>
      <c r="AH823" s="51">
        <v>2022</v>
      </c>
      <c r="AT823" s="30" t="e">
        <f>VLOOKUP(C823,AW:AX,2,FALSE)</f>
        <v>#N/A</v>
      </c>
    </row>
    <row r="824" spans="1:46" ht="61.5" x14ac:dyDescent="0.85">
      <c r="A824" s="30">
        <v>1</v>
      </c>
      <c r="B824" s="108">
        <f>SUBTOTAL(103,$A$751:A824)</f>
        <v>73</v>
      </c>
      <c r="C824" s="34" t="s">
        <v>503</v>
      </c>
      <c r="D824" s="47">
        <f t="shared" si="185"/>
        <v>2521758.64</v>
      </c>
      <c r="E824" s="48">
        <v>0</v>
      </c>
      <c r="F824" s="48">
        <v>0</v>
      </c>
      <c r="G824" s="48">
        <v>0</v>
      </c>
      <c r="H824" s="48">
        <v>0</v>
      </c>
      <c r="I824" s="48">
        <v>0</v>
      </c>
      <c r="J824" s="48">
        <v>0</v>
      </c>
      <c r="K824" s="55">
        <v>0</v>
      </c>
      <c r="L824" s="48">
        <v>0</v>
      </c>
      <c r="M824" s="47">
        <v>398.44</v>
      </c>
      <c r="N824" s="47">
        <v>2366264.67</v>
      </c>
      <c r="O824" s="48">
        <v>0</v>
      </c>
      <c r="P824" s="48">
        <v>0</v>
      </c>
      <c r="Q824" s="48">
        <v>0</v>
      </c>
      <c r="R824" s="48">
        <v>0</v>
      </c>
      <c r="S824" s="48">
        <v>0</v>
      </c>
      <c r="T824" s="48">
        <v>0</v>
      </c>
      <c r="U824" s="48">
        <v>0</v>
      </c>
      <c r="V824" s="48">
        <v>0</v>
      </c>
      <c r="W824" s="48">
        <v>0</v>
      </c>
      <c r="X824" s="48">
        <v>0</v>
      </c>
      <c r="Y824" s="48">
        <v>0</v>
      </c>
      <c r="Z824" s="48">
        <v>0</v>
      </c>
      <c r="AA824" s="47">
        <v>0</v>
      </c>
      <c r="AB824" s="47">
        <v>0</v>
      </c>
      <c r="AC824" s="47">
        <v>35493.97</v>
      </c>
      <c r="AD824" s="47">
        <v>120000</v>
      </c>
      <c r="AE824" s="47">
        <v>0</v>
      </c>
      <c r="AF824" s="50">
        <v>2022</v>
      </c>
      <c r="AG824" s="50">
        <v>2022</v>
      </c>
      <c r="AH824" s="51">
        <v>2022</v>
      </c>
      <c r="AT824" s="30" t="e">
        <f>VLOOKUP(C824,AW:AX,2,FALSE)</f>
        <v>#N/A</v>
      </c>
    </row>
    <row r="825" spans="1:46" ht="61.5" x14ac:dyDescent="0.85">
      <c r="B825" s="34" t="s">
        <v>823</v>
      </c>
      <c r="C825" s="128"/>
      <c r="D825" s="47">
        <f>SUM(D826:D852)</f>
        <v>91626897.959999993</v>
      </c>
      <c r="E825" s="47">
        <f t="shared" ref="E825:AE825" si="186">SUM(E826:E852)</f>
        <v>0</v>
      </c>
      <c r="F825" s="47">
        <f t="shared" si="186"/>
        <v>0</v>
      </c>
      <c r="G825" s="47">
        <f t="shared" si="186"/>
        <v>0</v>
      </c>
      <c r="H825" s="47">
        <f t="shared" si="186"/>
        <v>0</v>
      </c>
      <c r="I825" s="47">
        <f t="shared" si="186"/>
        <v>1794795.08</v>
      </c>
      <c r="J825" s="47">
        <f t="shared" si="186"/>
        <v>0</v>
      </c>
      <c r="K825" s="49">
        <f t="shared" si="186"/>
        <v>7</v>
      </c>
      <c r="L825" s="47">
        <f t="shared" si="186"/>
        <v>14963263.060000001</v>
      </c>
      <c r="M825" s="47">
        <f t="shared" si="186"/>
        <v>14798</v>
      </c>
      <c r="N825" s="47">
        <f t="shared" si="186"/>
        <v>68070904.349999994</v>
      </c>
      <c r="O825" s="47">
        <f t="shared" si="186"/>
        <v>0</v>
      </c>
      <c r="P825" s="47">
        <f t="shared" si="186"/>
        <v>0</v>
      </c>
      <c r="Q825" s="47">
        <f t="shared" si="186"/>
        <v>1050</v>
      </c>
      <c r="R825" s="47">
        <f t="shared" si="186"/>
        <v>5664975.3700000001</v>
      </c>
      <c r="S825" s="47">
        <f t="shared" si="186"/>
        <v>0</v>
      </c>
      <c r="T825" s="47">
        <f t="shared" si="186"/>
        <v>0</v>
      </c>
      <c r="U825" s="47">
        <f t="shared" si="186"/>
        <v>0</v>
      </c>
      <c r="V825" s="47">
        <f t="shared" si="186"/>
        <v>0</v>
      </c>
      <c r="W825" s="47">
        <f t="shared" si="186"/>
        <v>0</v>
      </c>
      <c r="X825" s="47">
        <f t="shared" si="186"/>
        <v>0</v>
      </c>
      <c r="Y825" s="47">
        <f t="shared" si="186"/>
        <v>0</v>
      </c>
      <c r="Z825" s="47">
        <f t="shared" si="186"/>
        <v>0</v>
      </c>
      <c r="AA825" s="47">
        <f t="shared" si="186"/>
        <v>0</v>
      </c>
      <c r="AB825" s="47">
        <f t="shared" si="186"/>
        <v>0</v>
      </c>
      <c r="AC825" s="47">
        <f t="shared" si="186"/>
        <v>1132960.1000000001</v>
      </c>
      <c r="AD825" s="47">
        <f t="shared" si="186"/>
        <v>0</v>
      </c>
      <c r="AE825" s="47">
        <f t="shared" si="186"/>
        <v>0</v>
      </c>
      <c r="AF825" s="121" t="s">
        <v>817</v>
      </c>
      <c r="AG825" s="121" t="s">
        <v>817</v>
      </c>
      <c r="AH825" s="122" t="s">
        <v>817</v>
      </c>
      <c r="AT825" s="30">
        <f>VLOOKUP(C825,AW:AX,2,FALSE)</f>
        <v>0</v>
      </c>
    </row>
    <row r="826" spans="1:46" ht="61.5" x14ac:dyDescent="0.85">
      <c r="A826" s="30">
        <v>1</v>
      </c>
      <c r="B826" s="108">
        <f>SUBTOTAL(103,$A$751:A826)</f>
        <v>74</v>
      </c>
      <c r="C826" s="34" t="s">
        <v>445</v>
      </c>
      <c r="D826" s="47">
        <f t="shared" ref="D826:D852" si="187">E826+F826+G826+H826+I826+J826+L826+N826+P826+R826+T826+U826+V826+W826+X826+Y826+Z826+AA826+AB826+AC826+AD826+AE826</f>
        <v>4337224.8899999997</v>
      </c>
      <c r="E826" s="47">
        <v>0</v>
      </c>
      <c r="F826" s="47">
        <v>0</v>
      </c>
      <c r="G826" s="47">
        <v>0</v>
      </c>
      <c r="H826" s="47">
        <v>0</v>
      </c>
      <c r="I826" s="47">
        <v>0</v>
      </c>
      <c r="J826" s="47">
        <v>0</v>
      </c>
      <c r="K826" s="49">
        <v>0</v>
      </c>
      <c r="L826" s="47">
        <v>0</v>
      </c>
      <c r="M826" s="47">
        <v>930</v>
      </c>
      <c r="N826" s="47">
        <v>4273127.97</v>
      </c>
      <c r="O826" s="47">
        <v>0</v>
      </c>
      <c r="P826" s="47">
        <v>0</v>
      </c>
      <c r="Q826" s="47">
        <v>0</v>
      </c>
      <c r="R826" s="47">
        <v>0</v>
      </c>
      <c r="S826" s="47">
        <v>0</v>
      </c>
      <c r="T826" s="47">
        <v>0</v>
      </c>
      <c r="U826" s="47">
        <v>0</v>
      </c>
      <c r="V826" s="47">
        <v>0</v>
      </c>
      <c r="W826" s="47">
        <v>0</v>
      </c>
      <c r="X826" s="47">
        <v>0</v>
      </c>
      <c r="Y826" s="47">
        <v>0</v>
      </c>
      <c r="Z826" s="47">
        <v>0</v>
      </c>
      <c r="AA826" s="47">
        <v>0</v>
      </c>
      <c r="AB826" s="47">
        <v>0</v>
      </c>
      <c r="AC826" s="47">
        <v>64096.92</v>
      </c>
      <c r="AD826" s="47">
        <v>0</v>
      </c>
      <c r="AE826" s="47">
        <v>0</v>
      </c>
      <c r="AF826" s="50" t="s">
        <v>278</v>
      </c>
      <c r="AG826" s="50">
        <v>2022</v>
      </c>
      <c r="AH826" s="51">
        <v>2022</v>
      </c>
      <c r="AT826" s="30" t="e">
        <f>VLOOKUP(C826,AW:AX,2,FALSE)</f>
        <v>#N/A</v>
      </c>
    </row>
    <row r="827" spans="1:46" ht="61.5" x14ac:dyDescent="0.85">
      <c r="A827" s="30">
        <v>1</v>
      </c>
      <c r="B827" s="108">
        <f>SUBTOTAL(103,$A$751:A827)</f>
        <v>75</v>
      </c>
      <c r="C827" s="34" t="s">
        <v>446</v>
      </c>
      <c r="D827" s="47">
        <f t="shared" si="187"/>
        <v>2714283.9</v>
      </c>
      <c r="E827" s="47">
        <v>0</v>
      </c>
      <c r="F827" s="47">
        <v>0</v>
      </c>
      <c r="G827" s="47">
        <v>0</v>
      </c>
      <c r="H827" s="47">
        <v>0</v>
      </c>
      <c r="I827" s="47">
        <v>0</v>
      </c>
      <c r="J827" s="47">
        <v>0</v>
      </c>
      <c r="K827" s="49">
        <v>0</v>
      </c>
      <c r="L827" s="47">
        <v>0</v>
      </c>
      <c r="M827" s="47">
        <v>594</v>
      </c>
      <c r="N827" s="47">
        <v>2674171.33</v>
      </c>
      <c r="O827" s="47">
        <v>0</v>
      </c>
      <c r="P827" s="47">
        <v>0</v>
      </c>
      <c r="Q827" s="47">
        <v>0</v>
      </c>
      <c r="R827" s="47">
        <v>0</v>
      </c>
      <c r="S827" s="47">
        <v>0</v>
      </c>
      <c r="T827" s="47">
        <v>0</v>
      </c>
      <c r="U827" s="47">
        <v>0</v>
      </c>
      <c r="V827" s="47">
        <v>0</v>
      </c>
      <c r="W827" s="47">
        <v>0</v>
      </c>
      <c r="X827" s="47">
        <v>0</v>
      </c>
      <c r="Y827" s="47">
        <v>0</v>
      </c>
      <c r="Z827" s="47">
        <v>0</v>
      </c>
      <c r="AA827" s="47">
        <v>0</v>
      </c>
      <c r="AB827" s="47">
        <v>0</v>
      </c>
      <c r="AC827" s="47">
        <v>40112.57</v>
      </c>
      <c r="AD827" s="47">
        <v>0</v>
      </c>
      <c r="AE827" s="47">
        <v>0</v>
      </c>
      <c r="AF827" s="50" t="s">
        <v>278</v>
      </c>
      <c r="AG827" s="50">
        <v>2022</v>
      </c>
      <c r="AH827" s="51">
        <v>2022</v>
      </c>
      <c r="AT827" s="30" t="e">
        <f>VLOOKUP(C827,AW:AX,2,FALSE)</f>
        <v>#N/A</v>
      </c>
    </row>
    <row r="828" spans="1:46" ht="61.5" x14ac:dyDescent="0.85">
      <c r="A828" s="30">
        <v>1</v>
      </c>
      <c r="B828" s="108">
        <f>SUBTOTAL(103,$A$751:A828)</f>
        <v>76</v>
      </c>
      <c r="C828" s="34" t="s">
        <v>447</v>
      </c>
      <c r="D828" s="47">
        <f t="shared" si="187"/>
        <v>5214319.6899999995</v>
      </c>
      <c r="E828" s="47">
        <v>0</v>
      </c>
      <c r="F828" s="47">
        <v>0</v>
      </c>
      <c r="G828" s="47">
        <v>0</v>
      </c>
      <c r="H828" s="47">
        <v>0</v>
      </c>
      <c r="I828" s="47">
        <v>0</v>
      </c>
      <c r="J828" s="47">
        <v>0</v>
      </c>
      <c r="K828" s="49">
        <v>0</v>
      </c>
      <c r="L828" s="47">
        <v>0</v>
      </c>
      <c r="M828" s="47">
        <v>1118</v>
      </c>
      <c r="N828" s="47">
        <v>5137260.7799999993</v>
      </c>
      <c r="O828" s="47">
        <v>0</v>
      </c>
      <c r="P828" s="47">
        <v>0</v>
      </c>
      <c r="Q828" s="47">
        <v>0</v>
      </c>
      <c r="R828" s="47">
        <v>0</v>
      </c>
      <c r="S828" s="47">
        <v>0</v>
      </c>
      <c r="T828" s="47">
        <v>0</v>
      </c>
      <c r="U828" s="47">
        <v>0</v>
      </c>
      <c r="V828" s="47">
        <v>0</v>
      </c>
      <c r="W828" s="47">
        <v>0</v>
      </c>
      <c r="X828" s="47">
        <v>0</v>
      </c>
      <c r="Y828" s="47">
        <v>0</v>
      </c>
      <c r="Z828" s="47">
        <v>0</v>
      </c>
      <c r="AA828" s="47">
        <v>0</v>
      </c>
      <c r="AB828" s="47">
        <v>0</v>
      </c>
      <c r="AC828" s="47">
        <v>77058.91</v>
      </c>
      <c r="AD828" s="47">
        <v>0</v>
      </c>
      <c r="AE828" s="47">
        <v>0</v>
      </c>
      <c r="AF828" s="50" t="s">
        <v>278</v>
      </c>
      <c r="AG828" s="50">
        <v>2022</v>
      </c>
      <c r="AH828" s="51">
        <v>2022</v>
      </c>
      <c r="AT828" s="30" t="e">
        <f>VLOOKUP(C828,AW:AX,2,FALSE)</f>
        <v>#N/A</v>
      </c>
    </row>
    <row r="829" spans="1:46" ht="61.5" x14ac:dyDescent="0.85">
      <c r="A829" s="30">
        <v>1</v>
      </c>
      <c r="B829" s="108">
        <f>SUBTOTAL(103,$A$751:A829)</f>
        <v>77</v>
      </c>
      <c r="C829" s="34" t="s">
        <v>448</v>
      </c>
      <c r="D829" s="47">
        <f t="shared" si="187"/>
        <v>5749950</v>
      </c>
      <c r="E829" s="47">
        <v>0</v>
      </c>
      <c r="F829" s="47">
        <v>0</v>
      </c>
      <c r="G829" s="47">
        <v>0</v>
      </c>
      <c r="H829" s="47">
        <v>0</v>
      </c>
      <c r="I829" s="47">
        <v>0</v>
      </c>
      <c r="J829" s="47">
        <v>0</v>
      </c>
      <c r="K829" s="49">
        <v>0</v>
      </c>
      <c r="L829" s="47">
        <v>0</v>
      </c>
      <c r="M829" s="47">
        <v>0</v>
      </c>
      <c r="N829" s="47">
        <v>0</v>
      </c>
      <c r="O829" s="47">
        <v>0</v>
      </c>
      <c r="P829" s="47">
        <v>0</v>
      </c>
      <c r="Q829" s="47">
        <v>1050</v>
      </c>
      <c r="R829" s="47">
        <v>5664975.3700000001</v>
      </c>
      <c r="S829" s="47">
        <v>0</v>
      </c>
      <c r="T829" s="47">
        <v>0</v>
      </c>
      <c r="U829" s="47">
        <v>0</v>
      </c>
      <c r="V829" s="47">
        <v>0</v>
      </c>
      <c r="W829" s="47">
        <v>0</v>
      </c>
      <c r="X829" s="47">
        <v>0</v>
      </c>
      <c r="Y829" s="47">
        <v>0</v>
      </c>
      <c r="Z829" s="47">
        <v>0</v>
      </c>
      <c r="AA829" s="47">
        <v>0</v>
      </c>
      <c r="AB829" s="47">
        <v>0</v>
      </c>
      <c r="AC829" s="47">
        <v>84974.63</v>
      </c>
      <c r="AD829" s="47">
        <v>0</v>
      </c>
      <c r="AE829" s="47">
        <v>0</v>
      </c>
      <c r="AF829" s="50" t="s">
        <v>278</v>
      </c>
      <c r="AG829" s="50">
        <v>2022</v>
      </c>
      <c r="AH829" s="51">
        <v>2022</v>
      </c>
      <c r="AT829" s="30" t="e">
        <f>VLOOKUP(C829,AW:AX,2,FALSE)</f>
        <v>#N/A</v>
      </c>
    </row>
    <row r="830" spans="1:46" ht="61.5" x14ac:dyDescent="0.85">
      <c r="A830" s="30">
        <v>1</v>
      </c>
      <c r="B830" s="108">
        <f>SUBTOTAL(103,$A$751:A830)</f>
        <v>78</v>
      </c>
      <c r="C830" s="34" t="s">
        <v>449</v>
      </c>
      <c r="D830" s="47">
        <f t="shared" si="187"/>
        <v>3391530.0999999996</v>
      </c>
      <c r="E830" s="47">
        <v>0</v>
      </c>
      <c r="F830" s="47">
        <v>0</v>
      </c>
      <c r="G830" s="47">
        <v>0</v>
      </c>
      <c r="H830" s="47">
        <v>0</v>
      </c>
      <c r="I830" s="47">
        <v>0</v>
      </c>
      <c r="J830" s="47">
        <v>0</v>
      </c>
      <c r="K830" s="49">
        <v>0</v>
      </c>
      <c r="L830" s="47">
        <v>0</v>
      </c>
      <c r="M830" s="47">
        <v>734</v>
      </c>
      <c r="N830" s="47">
        <v>3341408.9699999997</v>
      </c>
      <c r="O830" s="47">
        <v>0</v>
      </c>
      <c r="P830" s="47">
        <v>0</v>
      </c>
      <c r="Q830" s="47">
        <v>0</v>
      </c>
      <c r="R830" s="47">
        <v>0</v>
      </c>
      <c r="S830" s="47">
        <v>0</v>
      </c>
      <c r="T830" s="47">
        <v>0</v>
      </c>
      <c r="U830" s="47">
        <v>0</v>
      </c>
      <c r="V830" s="47">
        <v>0</v>
      </c>
      <c r="W830" s="47">
        <v>0</v>
      </c>
      <c r="X830" s="47">
        <v>0</v>
      </c>
      <c r="Y830" s="47">
        <v>0</v>
      </c>
      <c r="Z830" s="47">
        <v>0</v>
      </c>
      <c r="AA830" s="47">
        <v>0</v>
      </c>
      <c r="AB830" s="47">
        <v>0</v>
      </c>
      <c r="AC830" s="47">
        <v>50121.13</v>
      </c>
      <c r="AD830" s="47">
        <v>0</v>
      </c>
      <c r="AE830" s="47">
        <v>0</v>
      </c>
      <c r="AF830" s="50" t="s">
        <v>278</v>
      </c>
      <c r="AG830" s="50">
        <v>2022</v>
      </c>
      <c r="AH830" s="51">
        <v>2022</v>
      </c>
      <c r="AT830" s="30" t="e">
        <f>VLOOKUP(C830,AW:AX,2,FALSE)</f>
        <v>#N/A</v>
      </c>
    </row>
    <row r="831" spans="1:46" ht="61.5" x14ac:dyDescent="0.85">
      <c r="A831" s="30">
        <v>1</v>
      </c>
      <c r="B831" s="108">
        <f>SUBTOTAL(103,$A$751:A831)</f>
        <v>79</v>
      </c>
      <c r="C831" s="34" t="s">
        <v>450</v>
      </c>
      <c r="D831" s="47">
        <f t="shared" si="187"/>
        <v>8090003.5300000003</v>
      </c>
      <c r="E831" s="47">
        <v>0</v>
      </c>
      <c r="F831" s="47">
        <v>0</v>
      </c>
      <c r="G831" s="47">
        <v>0</v>
      </c>
      <c r="H831" s="47">
        <v>0</v>
      </c>
      <c r="I831" s="47">
        <v>0</v>
      </c>
      <c r="J831" s="47">
        <v>0</v>
      </c>
      <c r="K831" s="49">
        <v>0</v>
      </c>
      <c r="L831" s="47">
        <v>0</v>
      </c>
      <c r="M831" s="47">
        <v>1714</v>
      </c>
      <c r="N831" s="47">
        <v>7970446.8300000001</v>
      </c>
      <c r="O831" s="47">
        <v>0</v>
      </c>
      <c r="P831" s="47">
        <v>0</v>
      </c>
      <c r="Q831" s="47">
        <v>0</v>
      </c>
      <c r="R831" s="47">
        <v>0</v>
      </c>
      <c r="S831" s="47">
        <v>0</v>
      </c>
      <c r="T831" s="47">
        <v>0</v>
      </c>
      <c r="U831" s="47">
        <v>0</v>
      </c>
      <c r="V831" s="47">
        <v>0</v>
      </c>
      <c r="W831" s="47">
        <v>0</v>
      </c>
      <c r="X831" s="47">
        <v>0</v>
      </c>
      <c r="Y831" s="47">
        <v>0</v>
      </c>
      <c r="Z831" s="47">
        <v>0</v>
      </c>
      <c r="AA831" s="47">
        <v>0</v>
      </c>
      <c r="AB831" s="47">
        <v>0</v>
      </c>
      <c r="AC831" s="47">
        <v>119556.7</v>
      </c>
      <c r="AD831" s="47">
        <v>0</v>
      </c>
      <c r="AE831" s="47">
        <v>0</v>
      </c>
      <c r="AF831" s="50" t="s">
        <v>278</v>
      </c>
      <c r="AG831" s="50">
        <v>2022</v>
      </c>
      <c r="AH831" s="51">
        <v>2022</v>
      </c>
      <c r="AT831" s="30" t="e">
        <f>VLOOKUP(C831,AW:AX,2,FALSE)</f>
        <v>#N/A</v>
      </c>
    </row>
    <row r="832" spans="1:46" ht="61.5" x14ac:dyDescent="0.85">
      <c r="A832" s="30">
        <v>1</v>
      </c>
      <c r="B832" s="108">
        <f>SUBTOTAL(103,$A$751:A832)</f>
        <v>80</v>
      </c>
      <c r="C832" s="34" t="s">
        <v>451</v>
      </c>
      <c r="D832" s="47">
        <f t="shared" si="187"/>
        <v>2744983.73</v>
      </c>
      <c r="E832" s="47">
        <v>0</v>
      </c>
      <c r="F832" s="47">
        <v>0</v>
      </c>
      <c r="G832" s="47">
        <v>0</v>
      </c>
      <c r="H832" s="47">
        <v>0</v>
      </c>
      <c r="I832" s="47">
        <v>0</v>
      </c>
      <c r="J832" s="47">
        <v>0</v>
      </c>
      <c r="K832" s="49">
        <v>0</v>
      </c>
      <c r="L832" s="47">
        <v>0</v>
      </c>
      <c r="M832" s="47">
        <v>600</v>
      </c>
      <c r="N832" s="47">
        <v>2704417.47</v>
      </c>
      <c r="O832" s="47">
        <v>0</v>
      </c>
      <c r="P832" s="47">
        <v>0</v>
      </c>
      <c r="Q832" s="47">
        <v>0</v>
      </c>
      <c r="R832" s="47">
        <v>0</v>
      </c>
      <c r="S832" s="47">
        <v>0</v>
      </c>
      <c r="T832" s="47">
        <v>0</v>
      </c>
      <c r="U832" s="47">
        <v>0</v>
      </c>
      <c r="V832" s="47">
        <v>0</v>
      </c>
      <c r="W832" s="47">
        <v>0</v>
      </c>
      <c r="X832" s="47">
        <v>0</v>
      </c>
      <c r="Y832" s="47">
        <v>0</v>
      </c>
      <c r="Z832" s="47">
        <v>0</v>
      </c>
      <c r="AA832" s="47">
        <v>0</v>
      </c>
      <c r="AB832" s="47">
        <v>0</v>
      </c>
      <c r="AC832" s="47">
        <v>40566.26</v>
      </c>
      <c r="AD832" s="47">
        <v>0</v>
      </c>
      <c r="AE832" s="47">
        <v>0</v>
      </c>
      <c r="AF832" s="50" t="s">
        <v>278</v>
      </c>
      <c r="AG832" s="50">
        <v>2022</v>
      </c>
      <c r="AH832" s="51">
        <v>2022</v>
      </c>
      <c r="AT832" s="30" t="e">
        <f>VLOOKUP(C832,AW:AX,2,FALSE)</f>
        <v>#N/A</v>
      </c>
    </row>
    <row r="833" spans="1:46" ht="61.5" x14ac:dyDescent="0.85">
      <c r="A833" s="30">
        <v>1</v>
      </c>
      <c r="B833" s="108">
        <f>SUBTOTAL(103,$A$751:A833)</f>
        <v>81</v>
      </c>
      <c r="C833" s="34" t="s">
        <v>452</v>
      </c>
      <c r="D833" s="47">
        <f t="shared" si="187"/>
        <v>1568740.5100000002</v>
      </c>
      <c r="E833" s="47">
        <v>0</v>
      </c>
      <c r="F833" s="47">
        <v>0</v>
      </c>
      <c r="G833" s="47">
        <v>0</v>
      </c>
      <c r="H833" s="47">
        <v>0</v>
      </c>
      <c r="I833" s="47">
        <v>0</v>
      </c>
      <c r="J833" s="47">
        <v>0</v>
      </c>
      <c r="K833" s="49">
        <v>0</v>
      </c>
      <c r="L833" s="47">
        <v>0</v>
      </c>
      <c r="M833" s="47">
        <v>350</v>
      </c>
      <c r="N833" s="47">
        <v>1545557.1500000001</v>
      </c>
      <c r="O833" s="47">
        <v>0</v>
      </c>
      <c r="P833" s="47">
        <v>0</v>
      </c>
      <c r="Q833" s="47">
        <v>0</v>
      </c>
      <c r="R833" s="47">
        <v>0</v>
      </c>
      <c r="S833" s="47">
        <v>0</v>
      </c>
      <c r="T833" s="47">
        <v>0</v>
      </c>
      <c r="U833" s="47">
        <v>0</v>
      </c>
      <c r="V833" s="47">
        <v>0</v>
      </c>
      <c r="W833" s="47">
        <v>0</v>
      </c>
      <c r="X833" s="47">
        <v>0</v>
      </c>
      <c r="Y833" s="47">
        <v>0</v>
      </c>
      <c r="Z833" s="47">
        <v>0</v>
      </c>
      <c r="AA833" s="47">
        <v>0</v>
      </c>
      <c r="AB833" s="47">
        <v>0</v>
      </c>
      <c r="AC833" s="47">
        <v>23183.360000000001</v>
      </c>
      <c r="AD833" s="47">
        <v>0</v>
      </c>
      <c r="AE833" s="47">
        <v>0</v>
      </c>
      <c r="AF833" s="50" t="s">
        <v>278</v>
      </c>
      <c r="AG833" s="50">
        <v>2022</v>
      </c>
      <c r="AH833" s="51">
        <v>2022</v>
      </c>
      <c r="AT833" s="30" t="e">
        <f>VLOOKUP(C833,AW:AX,2,FALSE)</f>
        <v>#N/A</v>
      </c>
    </row>
    <row r="834" spans="1:46" ht="61.5" x14ac:dyDescent="0.85">
      <c r="A834" s="30">
        <v>1</v>
      </c>
      <c r="B834" s="108">
        <f>SUBTOTAL(103,$A$751:A834)</f>
        <v>82</v>
      </c>
      <c r="C834" s="34" t="s">
        <v>212</v>
      </c>
      <c r="D834" s="47">
        <f t="shared" si="187"/>
        <v>4671497.92</v>
      </c>
      <c r="E834" s="47">
        <v>0</v>
      </c>
      <c r="F834" s="47">
        <v>0</v>
      </c>
      <c r="G834" s="47">
        <v>0</v>
      </c>
      <c r="H834" s="47">
        <v>0</v>
      </c>
      <c r="I834" s="47">
        <v>0</v>
      </c>
      <c r="J834" s="47">
        <v>0</v>
      </c>
      <c r="K834" s="49">
        <v>0</v>
      </c>
      <c r="L834" s="47">
        <v>0</v>
      </c>
      <c r="M834" s="47">
        <v>999</v>
      </c>
      <c r="N834" s="47">
        <v>4602461</v>
      </c>
      <c r="O834" s="47">
        <v>0</v>
      </c>
      <c r="P834" s="47">
        <v>0</v>
      </c>
      <c r="Q834" s="47">
        <v>0</v>
      </c>
      <c r="R834" s="47">
        <v>0</v>
      </c>
      <c r="S834" s="47">
        <v>0</v>
      </c>
      <c r="T834" s="47">
        <v>0</v>
      </c>
      <c r="U834" s="47">
        <v>0</v>
      </c>
      <c r="V834" s="47">
        <v>0</v>
      </c>
      <c r="W834" s="47">
        <v>0</v>
      </c>
      <c r="X834" s="47">
        <v>0</v>
      </c>
      <c r="Y834" s="47">
        <v>0</v>
      </c>
      <c r="Z834" s="47">
        <v>0</v>
      </c>
      <c r="AA834" s="47">
        <v>0</v>
      </c>
      <c r="AB834" s="47">
        <v>0</v>
      </c>
      <c r="AC834" s="47">
        <v>69036.92</v>
      </c>
      <c r="AD834" s="47">
        <v>0</v>
      </c>
      <c r="AE834" s="47">
        <v>0</v>
      </c>
      <c r="AF834" s="50" t="s">
        <v>278</v>
      </c>
      <c r="AG834" s="50">
        <v>2022</v>
      </c>
      <c r="AH834" s="51">
        <v>2022</v>
      </c>
      <c r="AT834" s="30" t="e">
        <f>VLOOKUP(C834,AW:AX,2,FALSE)</f>
        <v>#N/A</v>
      </c>
    </row>
    <row r="835" spans="1:46" ht="61.5" x14ac:dyDescent="0.85">
      <c r="A835" s="30">
        <v>1</v>
      </c>
      <c r="B835" s="108">
        <f>SUBTOTAL(103,$A$751:A835)</f>
        <v>83</v>
      </c>
      <c r="C835" s="34" t="s">
        <v>213</v>
      </c>
      <c r="D835" s="47">
        <f t="shared" si="187"/>
        <v>457907</v>
      </c>
      <c r="E835" s="47">
        <v>0</v>
      </c>
      <c r="F835" s="47">
        <v>0</v>
      </c>
      <c r="G835" s="47">
        <v>0</v>
      </c>
      <c r="H835" s="47">
        <v>0</v>
      </c>
      <c r="I835" s="47">
        <v>451139.9</v>
      </c>
      <c r="J835" s="47">
        <v>0</v>
      </c>
      <c r="K835" s="49">
        <v>0</v>
      </c>
      <c r="L835" s="47">
        <v>0</v>
      </c>
      <c r="M835" s="47">
        <v>0</v>
      </c>
      <c r="N835" s="47">
        <v>0</v>
      </c>
      <c r="O835" s="47">
        <v>0</v>
      </c>
      <c r="P835" s="47">
        <v>0</v>
      </c>
      <c r="Q835" s="47">
        <v>0</v>
      </c>
      <c r="R835" s="47">
        <v>0</v>
      </c>
      <c r="S835" s="47">
        <v>0</v>
      </c>
      <c r="T835" s="47">
        <v>0</v>
      </c>
      <c r="U835" s="47">
        <v>0</v>
      </c>
      <c r="V835" s="47">
        <v>0</v>
      </c>
      <c r="W835" s="47">
        <v>0</v>
      </c>
      <c r="X835" s="47">
        <v>0</v>
      </c>
      <c r="Y835" s="47">
        <v>0</v>
      </c>
      <c r="Z835" s="47">
        <v>0</v>
      </c>
      <c r="AA835" s="47">
        <v>0</v>
      </c>
      <c r="AB835" s="47">
        <v>0</v>
      </c>
      <c r="AC835" s="47">
        <v>6767.1</v>
      </c>
      <c r="AD835" s="47">
        <v>0</v>
      </c>
      <c r="AE835" s="47">
        <v>0</v>
      </c>
      <c r="AF835" s="50" t="s">
        <v>278</v>
      </c>
      <c r="AG835" s="50">
        <v>2022</v>
      </c>
      <c r="AH835" s="51">
        <v>2022</v>
      </c>
      <c r="AT835" s="30" t="e">
        <f>VLOOKUP(C835,AW:AX,2,FALSE)</f>
        <v>#N/A</v>
      </c>
    </row>
    <row r="836" spans="1:46" ht="61.5" x14ac:dyDescent="0.85">
      <c r="A836" s="30">
        <v>1</v>
      </c>
      <c r="B836" s="108">
        <f>SUBTOTAL(103,$A$751:A836)</f>
        <v>84</v>
      </c>
      <c r="C836" s="34" t="s">
        <v>214</v>
      </c>
      <c r="D836" s="47">
        <f t="shared" si="187"/>
        <v>632281</v>
      </c>
      <c r="E836" s="47">
        <v>0</v>
      </c>
      <c r="F836" s="47">
        <v>0</v>
      </c>
      <c r="G836" s="47">
        <v>0</v>
      </c>
      <c r="H836" s="47">
        <v>0</v>
      </c>
      <c r="I836" s="47">
        <v>622936.94999999995</v>
      </c>
      <c r="J836" s="47">
        <v>0</v>
      </c>
      <c r="K836" s="49">
        <v>0</v>
      </c>
      <c r="L836" s="47">
        <v>0</v>
      </c>
      <c r="M836" s="47">
        <v>0</v>
      </c>
      <c r="N836" s="47">
        <v>0</v>
      </c>
      <c r="O836" s="47">
        <v>0</v>
      </c>
      <c r="P836" s="47">
        <v>0</v>
      </c>
      <c r="Q836" s="47">
        <v>0</v>
      </c>
      <c r="R836" s="47">
        <v>0</v>
      </c>
      <c r="S836" s="47">
        <v>0</v>
      </c>
      <c r="T836" s="47">
        <v>0</v>
      </c>
      <c r="U836" s="47">
        <v>0</v>
      </c>
      <c r="V836" s="47">
        <v>0</v>
      </c>
      <c r="W836" s="47">
        <v>0</v>
      </c>
      <c r="X836" s="47">
        <v>0</v>
      </c>
      <c r="Y836" s="47">
        <v>0</v>
      </c>
      <c r="Z836" s="47">
        <v>0</v>
      </c>
      <c r="AA836" s="47">
        <v>0</v>
      </c>
      <c r="AB836" s="47">
        <v>0</v>
      </c>
      <c r="AC836" s="47">
        <v>9344.0499999999993</v>
      </c>
      <c r="AD836" s="47">
        <v>0</v>
      </c>
      <c r="AE836" s="47">
        <v>0</v>
      </c>
      <c r="AF836" s="50" t="s">
        <v>278</v>
      </c>
      <c r="AG836" s="50">
        <v>2022</v>
      </c>
      <c r="AH836" s="51">
        <v>2022</v>
      </c>
      <c r="AT836" s="30" t="e">
        <f>VLOOKUP(C836,AW:AX,2,FALSE)</f>
        <v>#N/A</v>
      </c>
    </row>
    <row r="837" spans="1:46" ht="61.5" x14ac:dyDescent="0.85">
      <c r="A837" s="30">
        <v>1</v>
      </c>
      <c r="B837" s="108">
        <f>SUBTOTAL(103,$A$751:A837)</f>
        <v>85</v>
      </c>
      <c r="C837" s="34" t="s">
        <v>215</v>
      </c>
      <c r="D837" s="47">
        <f t="shared" si="187"/>
        <v>731529</v>
      </c>
      <c r="E837" s="47">
        <v>0</v>
      </c>
      <c r="F837" s="47">
        <v>0</v>
      </c>
      <c r="G837" s="47">
        <v>0</v>
      </c>
      <c r="H837" s="47">
        <v>0</v>
      </c>
      <c r="I837" s="47">
        <v>720718.23</v>
      </c>
      <c r="J837" s="47">
        <v>0</v>
      </c>
      <c r="K837" s="49">
        <v>0</v>
      </c>
      <c r="L837" s="47">
        <v>0</v>
      </c>
      <c r="M837" s="47">
        <v>0</v>
      </c>
      <c r="N837" s="47">
        <v>0</v>
      </c>
      <c r="O837" s="47">
        <v>0</v>
      </c>
      <c r="P837" s="47">
        <v>0</v>
      </c>
      <c r="Q837" s="47">
        <v>0</v>
      </c>
      <c r="R837" s="47">
        <v>0</v>
      </c>
      <c r="S837" s="47">
        <v>0</v>
      </c>
      <c r="T837" s="47">
        <v>0</v>
      </c>
      <c r="U837" s="47">
        <v>0</v>
      </c>
      <c r="V837" s="47">
        <v>0</v>
      </c>
      <c r="W837" s="47">
        <v>0</v>
      </c>
      <c r="X837" s="47">
        <v>0</v>
      </c>
      <c r="Y837" s="47">
        <v>0</v>
      </c>
      <c r="Z837" s="47">
        <v>0</v>
      </c>
      <c r="AA837" s="47">
        <v>0</v>
      </c>
      <c r="AB837" s="47">
        <v>0</v>
      </c>
      <c r="AC837" s="47">
        <v>10810.77</v>
      </c>
      <c r="AD837" s="47">
        <v>0</v>
      </c>
      <c r="AE837" s="47">
        <v>0</v>
      </c>
      <c r="AF837" s="50" t="s">
        <v>278</v>
      </c>
      <c r="AG837" s="50">
        <v>2022</v>
      </c>
      <c r="AH837" s="51">
        <v>2022</v>
      </c>
      <c r="AT837" s="30" t="e">
        <f>VLOOKUP(C837,AW:AX,2,FALSE)</f>
        <v>#N/A</v>
      </c>
    </row>
    <row r="838" spans="1:46" ht="61.5" x14ac:dyDescent="0.85">
      <c r="A838" s="30">
        <v>1</v>
      </c>
      <c r="B838" s="108">
        <f>SUBTOTAL(103,$A$751:A838)</f>
        <v>86</v>
      </c>
      <c r="C838" s="34" t="s">
        <v>453</v>
      </c>
      <c r="D838" s="47">
        <f t="shared" si="187"/>
        <v>4760772.24</v>
      </c>
      <c r="E838" s="47">
        <v>0</v>
      </c>
      <c r="F838" s="47">
        <v>0</v>
      </c>
      <c r="G838" s="47">
        <v>0</v>
      </c>
      <c r="H838" s="47">
        <v>0</v>
      </c>
      <c r="I838" s="47">
        <v>0</v>
      </c>
      <c r="J838" s="47">
        <v>0</v>
      </c>
      <c r="K838" s="49">
        <v>0</v>
      </c>
      <c r="L838" s="47">
        <v>0</v>
      </c>
      <c r="M838" s="47">
        <v>1024</v>
      </c>
      <c r="N838" s="47">
        <v>4690416</v>
      </c>
      <c r="O838" s="47">
        <v>0</v>
      </c>
      <c r="P838" s="47">
        <v>0</v>
      </c>
      <c r="Q838" s="47">
        <v>0</v>
      </c>
      <c r="R838" s="47">
        <v>0</v>
      </c>
      <c r="S838" s="47">
        <v>0</v>
      </c>
      <c r="T838" s="47">
        <v>0</v>
      </c>
      <c r="U838" s="47">
        <v>0</v>
      </c>
      <c r="V838" s="47">
        <v>0</v>
      </c>
      <c r="W838" s="47">
        <v>0</v>
      </c>
      <c r="X838" s="47">
        <v>0</v>
      </c>
      <c r="Y838" s="47">
        <v>0</v>
      </c>
      <c r="Z838" s="47">
        <v>0</v>
      </c>
      <c r="AA838" s="47">
        <v>0</v>
      </c>
      <c r="AB838" s="47">
        <v>0</v>
      </c>
      <c r="AC838" s="47">
        <v>70356.240000000005</v>
      </c>
      <c r="AD838" s="47">
        <v>0</v>
      </c>
      <c r="AE838" s="47">
        <v>0</v>
      </c>
      <c r="AF838" s="50" t="s">
        <v>278</v>
      </c>
      <c r="AG838" s="50">
        <v>2022</v>
      </c>
      <c r="AH838" s="51">
        <v>2022</v>
      </c>
      <c r="AT838" s="30" t="e">
        <f>VLOOKUP(C838,AW:AX,2,FALSE)</f>
        <v>#N/A</v>
      </c>
    </row>
    <row r="839" spans="1:46" ht="61.5" x14ac:dyDescent="0.85">
      <c r="A839" s="30">
        <v>1</v>
      </c>
      <c r="B839" s="108">
        <f>SUBTOTAL(103,$A$751:A839)</f>
        <v>87</v>
      </c>
      <c r="C839" s="34" t="s">
        <v>454</v>
      </c>
      <c r="D839" s="47">
        <f t="shared" si="187"/>
        <v>4331631.53</v>
      </c>
      <c r="E839" s="47">
        <v>0</v>
      </c>
      <c r="F839" s="47">
        <v>0</v>
      </c>
      <c r="G839" s="47">
        <v>0</v>
      </c>
      <c r="H839" s="47">
        <v>0</v>
      </c>
      <c r="I839" s="47">
        <v>0</v>
      </c>
      <c r="J839" s="47">
        <v>0</v>
      </c>
      <c r="K839" s="49">
        <v>2</v>
      </c>
      <c r="L839" s="47">
        <v>4331631.53</v>
      </c>
      <c r="M839" s="47">
        <v>0</v>
      </c>
      <c r="N839" s="47">
        <v>0</v>
      </c>
      <c r="O839" s="47">
        <v>0</v>
      </c>
      <c r="P839" s="47">
        <v>0</v>
      </c>
      <c r="Q839" s="47">
        <v>0</v>
      </c>
      <c r="R839" s="47">
        <v>0</v>
      </c>
      <c r="S839" s="47">
        <v>0</v>
      </c>
      <c r="T839" s="47">
        <v>0</v>
      </c>
      <c r="U839" s="47">
        <v>0</v>
      </c>
      <c r="V839" s="47">
        <v>0</v>
      </c>
      <c r="W839" s="47">
        <v>0</v>
      </c>
      <c r="X839" s="47">
        <v>0</v>
      </c>
      <c r="Y839" s="47">
        <v>0</v>
      </c>
      <c r="Z839" s="47">
        <v>0</v>
      </c>
      <c r="AA839" s="47">
        <v>0</v>
      </c>
      <c r="AB839" s="47">
        <v>0</v>
      </c>
      <c r="AC839" s="47">
        <v>0</v>
      </c>
      <c r="AD839" s="47">
        <v>0</v>
      </c>
      <c r="AE839" s="47">
        <v>0</v>
      </c>
      <c r="AF839" s="50" t="s">
        <v>278</v>
      </c>
      <c r="AG839" s="50">
        <v>2022</v>
      </c>
      <c r="AH839" s="51" t="s">
        <v>278</v>
      </c>
      <c r="AT839" s="30">
        <f>VLOOKUP(C839,AW:AX,2,FALSE)</f>
        <v>1</v>
      </c>
    </row>
    <row r="840" spans="1:46" ht="61.5" x14ac:dyDescent="0.85">
      <c r="A840" s="30">
        <v>1</v>
      </c>
      <c r="B840" s="108">
        <f>SUBTOTAL(103,$A$751:A840)</f>
        <v>88</v>
      </c>
      <c r="C840" s="34" t="s">
        <v>455</v>
      </c>
      <c r="D840" s="47">
        <f t="shared" si="187"/>
        <v>2789948.7</v>
      </c>
      <c r="E840" s="47">
        <v>0</v>
      </c>
      <c r="F840" s="47">
        <v>0</v>
      </c>
      <c r="G840" s="47">
        <v>0</v>
      </c>
      <c r="H840" s="47">
        <v>0</v>
      </c>
      <c r="I840" s="47">
        <v>0</v>
      </c>
      <c r="J840" s="47">
        <v>0</v>
      </c>
      <c r="K840" s="49">
        <v>0</v>
      </c>
      <c r="L840" s="47">
        <v>0</v>
      </c>
      <c r="M840" s="47">
        <v>600</v>
      </c>
      <c r="N840" s="47">
        <v>2748717.93</v>
      </c>
      <c r="O840" s="47">
        <v>0</v>
      </c>
      <c r="P840" s="47">
        <v>0</v>
      </c>
      <c r="Q840" s="47">
        <v>0</v>
      </c>
      <c r="R840" s="47">
        <v>0</v>
      </c>
      <c r="S840" s="47">
        <v>0</v>
      </c>
      <c r="T840" s="47">
        <v>0</v>
      </c>
      <c r="U840" s="47">
        <v>0</v>
      </c>
      <c r="V840" s="47">
        <v>0</v>
      </c>
      <c r="W840" s="47">
        <v>0</v>
      </c>
      <c r="X840" s="47">
        <v>0</v>
      </c>
      <c r="Y840" s="47">
        <v>0</v>
      </c>
      <c r="Z840" s="47">
        <v>0</v>
      </c>
      <c r="AA840" s="47">
        <v>0</v>
      </c>
      <c r="AB840" s="47">
        <v>0</v>
      </c>
      <c r="AC840" s="47">
        <v>41230.769999999997</v>
      </c>
      <c r="AD840" s="47">
        <v>0</v>
      </c>
      <c r="AE840" s="47">
        <v>0</v>
      </c>
      <c r="AF840" s="50" t="s">
        <v>278</v>
      </c>
      <c r="AG840" s="50">
        <v>2022</v>
      </c>
      <c r="AH840" s="51">
        <v>2022</v>
      </c>
      <c r="AT840" s="30" t="e">
        <f>VLOOKUP(C840,AW:AX,2,FALSE)</f>
        <v>#N/A</v>
      </c>
    </row>
    <row r="841" spans="1:46" ht="61.5" x14ac:dyDescent="0.85">
      <c r="A841" s="30">
        <v>1</v>
      </c>
      <c r="B841" s="108">
        <f>SUBTOTAL(103,$A$751:A841)</f>
        <v>89</v>
      </c>
      <c r="C841" s="34" t="s">
        <v>456</v>
      </c>
      <c r="D841" s="47">
        <f t="shared" si="187"/>
        <v>3242314.75</v>
      </c>
      <c r="E841" s="47">
        <v>0</v>
      </c>
      <c r="F841" s="47">
        <v>0</v>
      </c>
      <c r="G841" s="47">
        <v>0</v>
      </c>
      <c r="H841" s="47">
        <v>0</v>
      </c>
      <c r="I841" s="47">
        <v>0</v>
      </c>
      <c r="J841" s="47">
        <v>0</v>
      </c>
      <c r="K841" s="49">
        <v>0</v>
      </c>
      <c r="L841" s="47">
        <v>0</v>
      </c>
      <c r="M841" s="47">
        <v>747</v>
      </c>
      <c r="N841" s="47">
        <v>3194398.77</v>
      </c>
      <c r="O841" s="47">
        <v>0</v>
      </c>
      <c r="P841" s="47">
        <v>0</v>
      </c>
      <c r="Q841" s="47">
        <v>0</v>
      </c>
      <c r="R841" s="47">
        <v>0</v>
      </c>
      <c r="S841" s="47">
        <v>0</v>
      </c>
      <c r="T841" s="47">
        <v>0</v>
      </c>
      <c r="U841" s="47">
        <v>0</v>
      </c>
      <c r="V841" s="47">
        <v>0</v>
      </c>
      <c r="W841" s="47">
        <v>0</v>
      </c>
      <c r="X841" s="47">
        <v>0</v>
      </c>
      <c r="Y841" s="47">
        <v>0</v>
      </c>
      <c r="Z841" s="47">
        <v>0</v>
      </c>
      <c r="AA841" s="47">
        <v>0</v>
      </c>
      <c r="AB841" s="47">
        <v>0</v>
      </c>
      <c r="AC841" s="47">
        <v>47915.98</v>
      </c>
      <c r="AD841" s="47">
        <v>0</v>
      </c>
      <c r="AE841" s="47">
        <v>0</v>
      </c>
      <c r="AF841" s="50" t="s">
        <v>278</v>
      </c>
      <c r="AG841" s="50">
        <v>2022</v>
      </c>
      <c r="AH841" s="51">
        <v>2022</v>
      </c>
      <c r="AT841" s="30" t="e">
        <f>VLOOKUP(C841,AW:AX,2,FALSE)</f>
        <v>#N/A</v>
      </c>
    </row>
    <row r="842" spans="1:46" ht="61.5" x14ac:dyDescent="0.85">
      <c r="A842" s="30">
        <v>1</v>
      </c>
      <c r="B842" s="108">
        <f>SUBTOTAL(103,$A$751:A842)</f>
        <v>90</v>
      </c>
      <c r="C842" s="34" t="s">
        <v>457</v>
      </c>
      <c r="D842" s="47">
        <f t="shared" si="187"/>
        <v>2210461.9000000004</v>
      </c>
      <c r="E842" s="47">
        <v>0</v>
      </c>
      <c r="F842" s="47">
        <v>0</v>
      </c>
      <c r="G842" s="47">
        <v>0</v>
      </c>
      <c r="H842" s="47">
        <v>0</v>
      </c>
      <c r="I842" s="47">
        <v>0</v>
      </c>
      <c r="J842" s="47">
        <v>0</v>
      </c>
      <c r="K842" s="49">
        <v>0</v>
      </c>
      <c r="L842" s="47">
        <v>0</v>
      </c>
      <c r="M842" s="47">
        <v>483</v>
      </c>
      <c r="N842" s="47">
        <v>2177794.9800000004</v>
      </c>
      <c r="O842" s="47">
        <v>0</v>
      </c>
      <c r="P842" s="47">
        <v>0</v>
      </c>
      <c r="Q842" s="47">
        <v>0</v>
      </c>
      <c r="R842" s="47">
        <v>0</v>
      </c>
      <c r="S842" s="47">
        <v>0</v>
      </c>
      <c r="T842" s="47">
        <v>0</v>
      </c>
      <c r="U842" s="47">
        <v>0</v>
      </c>
      <c r="V842" s="47">
        <v>0</v>
      </c>
      <c r="W842" s="47">
        <v>0</v>
      </c>
      <c r="X842" s="47">
        <v>0</v>
      </c>
      <c r="Y842" s="47">
        <v>0</v>
      </c>
      <c r="Z842" s="47">
        <v>0</v>
      </c>
      <c r="AA842" s="47">
        <v>0</v>
      </c>
      <c r="AB842" s="47">
        <v>0</v>
      </c>
      <c r="AC842" s="47">
        <v>32666.92</v>
      </c>
      <c r="AD842" s="47">
        <v>0</v>
      </c>
      <c r="AE842" s="47">
        <v>0</v>
      </c>
      <c r="AF842" s="50" t="s">
        <v>278</v>
      </c>
      <c r="AG842" s="50">
        <v>2022</v>
      </c>
      <c r="AH842" s="51">
        <v>2022</v>
      </c>
      <c r="AT842" s="30" t="e">
        <f>VLOOKUP(C842,AW:AX,2,FALSE)</f>
        <v>#N/A</v>
      </c>
    </row>
    <row r="843" spans="1:46" ht="61.5" x14ac:dyDescent="0.85">
      <c r="A843" s="30">
        <v>1</v>
      </c>
      <c r="B843" s="108">
        <f>SUBTOTAL(103,$A$751:A843)</f>
        <v>91</v>
      </c>
      <c r="C843" s="34" t="s">
        <v>458</v>
      </c>
      <c r="D843" s="47">
        <f t="shared" si="187"/>
        <v>7557284.3099999996</v>
      </c>
      <c r="E843" s="47">
        <v>0</v>
      </c>
      <c r="F843" s="47">
        <v>0</v>
      </c>
      <c r="G843" s="47">
        <v>0</v>
      </c>
      <c r="H843" s="47">
        <v>0</v>
      </c>
      <c r="I843" s="47">
        <v>0</v>
      </c>
      <c r="J843" s="47">
        <v>0</v>
      </c>
      <c r="K843" s="49">
        <v>0</v>
      </c>
      <c r="L843" s="47">
        <v>0</v>
      </c>
      <c r="M843" s="47">
        <v>1501</v>
      </c>
      <c r="N843" s="47">
        <v>7445600.3099999996</v>
      </c>
      <c r="O843" s="47">
        <v>0</v>
      </c>
      <c r="P843" s="47">
        <v>0</v>
      </c>
      <c r="Q843" s="47">
        <v>0</v>
      </c>
      <c r="R843" s="47">
        <v>0</v>
      </c>
      <c r="S843" s="47">
        <v>0</v>
      </c>
      <c r="T843" s="47">
        <v>0</v>
      </c>
      <c r="U843" s="47">
        <v>0</v>
      </c>
      <c r="V843" s="47">
        <v>0</v>
      </c>
      <c r="W843" s="47">
        <v>0</v>
      </c>
      <c r="X843" s="47">
        <v>0</v>
      </c>
      <c r="Y843" s="47">
        <v>0</v>
      </c>
      <c r="Z843" s="47">
        <v>0</v>
      </c>
      <c r="AA843" s="47">
        <v>0</v>
      </c>
      <c r="AB843" s="47">
        <v>0</v>
      </c>
      <c r="AC843" s="47">
        <v>111684</v>
      </c>
      <c r="AD843" s="47">
        <v>0</v>
      </c>
      <c r="AE843" s="47">
        <v>0</v>
      </c>
      <c r="AF843" s="50" t="s">
        <v>278</v>
      </c>
      <c r="AG843" s="50">
        <v>2022</v>
      </c>
      <c r="AH843" s="51">
        <v>2022</v>
      </c>
      <c r="AT843" s="30" t="e">
        <f>VLOOKUP(C843,AW:AX,2,FALSE)</f>
        <v>#N/A</v>
      </c>
    </row>
    <row r="844" spans="1:46" ht="61.5" x14ac:dyDescent="0.85">
      <c r="A844" s="30">
        <v>1</v>
      </c>
      <c r="B844" s="108">
        <f>SUBTOTAL(103,$A$751:A844)</f>
        <v>92</v>
      </c>
      <c r="C844" s="34" t="s">
        <v>459</v>
      </c>
      <c r="D844" s="47">
        <f t="shared" si="187"/>
        <v>3073377.74</v>
      </c>
      <c r="E844" s="47">
        <v>0</v>
      </c>
      <c r="F844" s="47">
        <v>0</v>
      </c>
      <c r="G844" s="47">
        <v>0</v>
      </c>
      <c r="H844" s="47">
        <v>0</v>
      </c>
      <c r="I844" s="47">
        <v>0</v>
      </c>
      <c r="J844" s="47">
        <v>0</v>
      </c>
      <c r="K844" s="49">
        <v>0</v>
      </c>
      <c r="L844" s="47">
        <v>0</v>
      </c>
      <c r="M844" s="47">
        <v>600</v>
      </c>
      <c r="N844" s="47">
        <v>3027958.3600000003</v>
      </c>
      <c r="O844" s="47">
        <v>0</v>
      </c>
      <c r="P844" s="47">
        <v>0</v>
      </c>
      <c r="Q844" s="47">
        <v>0</v>
      </c>
      <c r="R844" s="47">
        <v>0</v>
      </c>
      <c r="S844" s="47">
        <v>0</v>
      </c>
      <c r="T844" s="47">
        <v>0</v>
      </c>
      <c r="U844" s="47">
        <v>0</v>
      </c>
      <c r="V844" s="47">
        <v>0</v>
      </c>
      <c r="W844" s="47">
        <v>0</v>
      </c>
      <c r="X844" s="47">
        <v>0</v>
      </c>
      <c r="Y844" s="47">
        <v>0</v>
      </c>
      <c r="Z844" s="47">
        <v>0</v>
      </c>
      <c r="AA844" s="47">
        <v>0</v>
      </c>
      <c r="AB844" s="47">
        <v>0</v>
      </c>
      <c r="AC844" s="47">
        <v>45419.38</v>
      </c>
      <c r="AD844" s="47">
        <v>0</v>
      </c>
      <c r="AE844" s="47">
        <v>0</v>
      </c>
      <c r="AF844" s="50" t="s">
        <v>278</v>
      </c>
      <c r="AG844" s="50">
        <v>2022</v>
      </c>
      <c r="AH844" s="51">
        <v>2022</v>
      </c>
      <c r="AT844" s="30" t="e">
        <f>VLOOKUP(C844,AW:AX,2,FALSE)</f>
        <v>#N/A</v>
      </c>
    </row>
    <row r="845" spans="1:46" ht="61.5" x14ac:dyDescent="0.85">
      <c r="A845" s="30">
        <v>1</v>
      </c>
      <c r="B845" s="108">
        <f>SUBTOTAL(103,$A$751:A845)</f>
        <v>93</v>
      </c>
      <c r="C845" s="34" t="s">
        <v>460</v>
      </c>
      <c r="D845" s="47">
        <f t="shared" si="187"/>
        <v>1665415</v>
      </c>
      <c r="E845" s="47">
        <v>0</v>
      </c>
      <c r="F845" s="47">
        <v>0</v>
      </c>
      <c r="G845" s="47">
        <v>0</v>
      </c>
      <c r="H845" s="47">
        <v>0</v>
      </c>
      <c r="I845" s="47">
        <v>0</v>
      </c>
      <c r="J845" s="47">
        <v>0</v>
      </c>
      <c r="K845" s="49">
        <v>0</v>
      </c>
      <c r="L845" s="47">
        <v>0</v>
      </c>
      <c r="M845" s="47">
        <v>369</v>
      </c>
      <c r="N845" s="47">
        <v>1640802.96</v>
      </c>
      <c r="O845" s="47">
        <v>0</v>
      </c>
      <c r="P845" s="47">
        <v>0</v>
      </c>
      <c r="Q845" s="47">
        <v>0</v>
      </c>
      <c r="R845" s="47">
        <v>0</v>
      </c>
      <c r="S845" s="47">
        <v>0</v>
      </c>
      <c r="T845" s="47">
        <v>0</v>
      </c>
      <c r="U845" s="47">
        <v>0</v>
      </c>
      <c r="V845" s="47">
        <v>0</v>
      </c>
      <c r="W845" s="47">
        <v>0</v>
      </c>
      <c r="X845" s="47">
        <v>0</v>
      </c>
      <c r="Y845" s="47">
        <v>0</v>
      </c>
      <c r="Z845" s="47">
        <v>0</v>
      </c>
      <c r="AA845" s="47">
        <v>0</v>
      </c>
      <c r="AB845" s="47">
        <v>0</v>
      </c>
      <c r="AC845" s="47">
        <v>24612.04</v>
      </c>
      <c r="AD845" s="47">
        <v>0</v>
      </c>
      <c r="AE845" s="47">
        <v>0</v>
      </c>
      <c r="AF845" s="50" t="s">
        <v>278</v>
      </c>
      <c r="AG845" s="50">
        <v>2022</v>
      </c>
      <c r="AH845" s="51">
        <v>2022</v>
      </c>
      <c r="AT845" s="30" t="e">
        <f>VLOOKUP(C845,AW:AX,2,FALSE)</f>
        <v>#N/A</v>
      </c>
    </row>
    <row r="846" spans="1:46" ht="61.5" x14ac:dyDescent="0.85">
      <c r="A846" s="30">
        <v>1</v>
      </c>
      <c r="B846" s="108">
        <f>SUBTOTAL(103,$A$751:A846)</f>
        <v>94</v>
      </c>
      <c r="C846" s="34" t="s">
        <v>217</v>
      </c>
      <c r="D846" s="47">
        <f t="shared" si="187"/>
        <v>2384110.7700000005</v>
      </c>
      <c r="E846" s="47">
        <v>0</v>
      </c>
      <c r="F846" s="47">
        <v>0</v>
      </c>
      <c r="G846" s="47">
        <v>0</v>
      </c>
      <c r="H846" s="47">
        <v>0</v>
      </c>
      <c r="I846" s="47">
        <v>0</v>
      </c>
      <c r="J846" s="47">
        <v>0</v>
      </c>
      <c r="K846" s="49">
        <v>0</v>
      </c>
      <c r="L846" s="47">
        <v>0</v>
      </c>
      <c r="M846" s="47">
        <v>525</v>
      </c>
      <c r="N846" s="47">
        <v>2348877.6100000003</v>
      </c>
      <c r="O846" s="47">
        <v>0</v>
      </c>
      <c r="P846" s="47">
        <v>0</v>
      </c>
      <c r="Q846" s="47">
        <v>0</v>
      </c>
      <c r="R846" s="47">
        <v>0</v>
      </c>
      <c r="S846" s="47">
        <v>0</v>
      </c>
      <c r="T846" s="47">
        <v>0</v>
      </c>
      <c r="U846" s="47">
        <v>0</v>
      </c>
      <c r="V846" s="47">
        <v>0</v>
      </c>
      <c r="W846" s="47">
        <v>0</v>
      </c>
      <c r="X846" s="47">
        <v>0</v>
      </c>
      <c r="Y846" s="47">
        <v>0</v>
      </c>
      <c r="Z846" s="47">
        <v>0</v>
      </c>
      <c r="AA846" s="47">
        <v>0</v>
      </c>
      <c r="AB846" s="47">
        <v>0</v>
      </c>
      <c r="AC846" s="47">
        <v>35233.160000000003</v>
      </c>
      <c r="AD846" s="47">
        <v>0</v>
      </c>
      <c r="AE846" s="47">
        <v>0</v>
      </c>
      <c r="AF846" s="50" t="s">
        <v>278</v>
      </c>
      <c r="AG846" s="50">
        <v>2022</v>
      </c>
      <c r="AH846" s="51">
        <v>2022</v>
      </c>
      <c r="AT846" s="30" t="e">
        <f>VLOOKUP(C846,AW:AX,2,FALSE)</f>
        <v>#N/A</v>
      </c>
    </row>
    <row r="847" spans="1:46" ht="61.5" x14ac:dyDescent="0.85">
      <c r="A847" s="30">
        <v>1</v>
      </c>
      <c r="B847" s="108">
        <f>SUBTOTAL(103,$A$751:A847)</f>
        <v>95</v>
      </c>
      <c r="C847" s="34" t="s">
        <v>216</v>
      </c>
      <c r="D847" s="47">
        <f t="shared" si="187"/>
        <v>2817533.3499999996</v>
      </c>
      <c r="E847" s="47">
        <v>0</v>
      </c>
      <c r="F847" s="47">
        <v>0</v>
      </c>
      <c r="G847" s="47">
        <v>0</v>
      </c>
      <c r="H847" s="47">
        <v>0</v>
      </c>
      <c r="I847" s="47">
        <v>0</v>
      </c>
      <c r="J847" s="47">
        <v>0</v>
      </c>
      <c r="K847" s="49">
        <v>0</v>
      </c>
      <c r="L847" s="47">
        <v>0</v>
      </c>
      <c r="M847" s="47">
        <v>614</v>
      </c>
      <c r="N847" s="47">
        <v>2775894.9299999997</v>
      </c>
      <c r="O847" s="47">
        <v>0</v>
      </c>
      <c r="P847" s="47">
        <v>0</v>
      </c>
      <c r="Q847" s="47">
        <v>0</v>
      </c>
      <c r="R847" s="47">
        <v>0</v>
      </c>
      <c r="S847" s="47">
        <v>0</v>
      </c>
      <c r="T847" s="47">
        <v>0</v>
      </c>
      <c r="U847" s="47">
        <v>0</v>
      </c>
      <c r="V847" s="47">
        <v>0</v>
      </c>
      <c r="W847" s="47">
        <v>0</v>
      </c>
      <c r="X847" s="47">
        <v>0</v>
      </c>
      <c r="Y847" s="47">
        <v>0</v>
      </c>
      <c r="Z847" s="47">
        <v>0</v>
      </c>
      <c r="AA847" s="47">
        <v>0</v>
      </c>
      <c r="AB847" s="47">
        <v>0</v>
      </c>
      <c r="AC847" s="47">
        <v>41638.42</v>
      </c>
      <c r="AD847" s="47">
        <v>0</v>
      </c>
      <c r="AE847" s="47">
        <v>0</v>
      </c>
      <c r="AF847" s="50" t="s">
        <v>278</v>
      </c>
      <c r="AG847" s="50">
        <v>2022</v>
      </c>
      <c r="AH847" s="51">
        <v>2022</v>
      </c>
      <c r="AT847" s="30" t="e">
        <f>VLOOKUP(C847,AW:AX,2,FALSE)</f>
        <v>#N/A</v>
      </c>
    </row>
    <row r="848" spans="1:46" ht="61.5" x14ac:dyDescent="0.85">
      <c r="A848" s="30">
        <v>1</v>
      </c>
      <c r="B848" s="108">
        <f>SUBTOTAL(103,$A$751:A848)</f>
        <v>96</v>
      </c>
      <c r="C848" s="34" t="s">
        <v>461</v>
      </c>
      <c r="D848" s="47">
        <f t="shared" si="187"/>
        <v>4331631.53</v>
      </c>
      <c r="E848" s="47">
        <v>0</v>
      </c>
      <c r="F848" s="47">
        <v>0</v>
      </c>
      <c r="G848" s="47">
        <v>0</v>
      </c>
      <c r="H848" s="47">
        <v>0</v>
      </c>
      <c r="I848" s="47">
        <v>0</v>
      </c>
      <c r="J848" s="47">
        <v>0</v>
      </c>
      <c r="K848" s="49">
        <v>2</v>
      </c>
      <c r="L848" s="47">
        <v>4331631.53</v>
      </c>
      <c r="M848" s="47">
        <v>0</v>
      </c>
      <c r="N848" s="47">
        <v>0</v>
      </c>
      <c r="O848" s="47">
        <v>0</v>
      </c>
      <c r="P848" s="47">
        <v>0</v>
      </c>
      <c r="Q848" s="47">
        <v>0</v>
      </c>
      <c r="R848" s="47">
        <v>0</v>
      </c>
      <c r="S848" s="47">
        <v>0</v>
      </c>
      <c r="T848" s="47">
        <v>0</v>
      </c>
      <c r="U848" s="47">
        <v>0</v>
      </c>
      <c r="V848" s="47">
        <v>0</v>
      </c>
      <c r="W848" s="47">
        <v>0</v>
      </c>
      <c r="X848" s="47">
        <v>0</v>
      </c>
      <c r="Y848" s="47">
        <v>0</v>
      </c>
      <c r="Z848" s="47">
        <v>0</v>
      </c>
      <c r="AA848" s="47">
        <v>0</v>
      </c>
      <c r="AB848" s="47">
        <v>0</v>
      </c>
      <c r="AC848" s="47">
        <v>0</v>
      </c>
      <c r="AD848" s="47">
        <v>0</v>
      </c>
      <c r="AE848" s="47">
        <v>0</v>
      </c>
      <c r="AF848" s="50" t="s">
        <v>278</v>
      </c>
      <c r="AG848" s="50">
        <v>2022</v>
      </c>
      <c r="AH848" s="51" t="s">
        <v>278</v>
      </c>
      <c r="AT848" s="30" t="e">
        <f>VLOOKUP(C848,AW:AX,2,FALSE)</f>
        <v>#N/A</v>
      </c>
    </row>
    <row r="849" spans="1:46" ht="61.5" x14ac:dyDescent="0.85">
      <c r="A849" s="30">
        <v>1</v>
      </c>
      <c r="B849" s="108">
        <f>SUBTOTAL(103,$A$751:A849)</f>
        <v>97</v>
      </c>
      <c r="C849" s="34" t="s">
        <v>462</v>
      </c>
      <c r="D849" s="47">
        <f t="shared" si="187"/>
        <v>1660239.97</v>
      </c>
      <c r="E849" s="47">
        <v>0</v>
      </c>
      <c r="F849" s="47">
        <v>0</v>
      </c>
      <c r="G849" s="47">
        <v>0</v>
      </c>
      <c r="H849" s="47">
        <v>0</v>
      </c>
      <c r="I849" s="47">
        <v>0</v>
      </c>
      <c r="J849" s="47">
        <v>0</v>
      </c>
      <c r="K849" s="49">
        <v>0</v>
      </c>
      <c r="L849" s="47">
        <v>0</v>
      </c>
      <c r="M849" s="47">
        <v>370</v>
      </c>
      <c r="N849" s="47">
        <v>1635704.4</v>
      </c>
      <c r="O849" s="47">
        <v>0</v>
      </c>
      <c r="P849" s="47">
        <v>0</v>
      </c>
      <c r="Q849" s="47">
        <v>0</v>
      </c>
      <c r="R849" s="47">
        <v>0</v>
      </c>
      <c r="S849" s="47">
        <v>0</v>
      </c>
      <c r="T849" s="47">
        <v>0</v>
      </c>
      <c r="U849" s="47">
        <v>0</v>
      </c>
      <c r="V849" s="47">
        <v>0</v>
      </c>
      <c r="W849" s="47">
        <v>0</v>
      </c>
      <c r="X849" s="47">
        <v>0</v>
      </c>
      <c r="Y849" s="47">
        <v>0</v>
      </c>
      <c r="Z849" s="47">
        <v>0</v>
      </c>
      <c r="AA849" s="47">
        <v>0</v>
      </c>
      <c r="AB849" s="47">
        <v>0</v>
      </c>
      <c r="AC849" s="47">
        <v>24535.57</v>
      </c>
      <c r="AD849" s="47">
        <v>0</v>
      </c>
      <c r="AE849" s="47">
        <v>0</v>
      </c>
      <c r="AF849" s="50" t="s">
        <v>278</v>
      </c>
      <c r="AG849" s="50">
        <v>2022</v>
      </c>
      <c r="AH849" s="51">
        <v>2022</v>
      </c>
      <c r="AT849" s="30" t="e">
        <f>VLOOKUP(C849,AW:AX,2,FALSE)</f>
        <v>#N/A</v>
      </c>
    </row>
    <row r="850" spans="1:46" ht="61.5" x14ac:dyDescent="0.85">
      <c r="A850" s="30">
        <v>1</v>
      </c>
      <c r="B850" s="108">
        <f>SUBTOTAL(103,$A$751:A850)</f>
        <v>98</v>
      </c>
      <c r="C850" s="34" t="s">
        <v>463</v>
      </c>
      <c r="D850" s="47">
        <f t="shared" si="187"/>
        <v>2407235.63</v>
      </c>
      <c r="E850" s="47">
        <v>0</v>
      </c>
      <c r="F850" s="47">
        <v>0</v>
      </c>
      <c r="G850" s="47">
        <v>0</v>
      </c>
      <c r="H850" s="47">
        <v>0</v>
      </c>
      <c r="I850" s="47">
        <v>0</v>
      </c>
      <c r="J850" s="47">
        <v>0</v>
      </c>
      <c r="K850" s="49">
        <v>0</v>
      </c>
      <c r="L850" s="47">
        <v>0</v>
      </c>
      <c r="M850" s="47">
        <v>530</v>
      </c>
      <c r="N850" s="47">
        <v>2371660.7199999997</v>
      </c>
      <c r="O850" s="47">
        <v>0</v>
      </c>
      <c r="P850" s="47">
        <v>0</v>
      </c>
      <c r="Q850" s="47">
        <v>0</v>
      </c>
      <c r="R850" s="47">
        <v>0</v>
      </c>
      <c r="S850" s="47">
        <v>0</v>
      </c>
      <c r="T850" s="47">
        <v>0</v>
      </c>
      <c r="U850" s="47">
        <v>0</v>
      </c>
      <c r="V850" s="47">
        <v>0</v>
      </c>
      <c r="W850" s="47">
        <v>0</v>
      </c>
      <c r="X850" s="47">
        <v>0</v>
      </c>
      <c r="Y850" s="47">
        <v>0</v>
      </c>
      <c r="Z850" s="47">
        <v>0</v>
      </c>
      <c r="AA850" s="47">
        <v>0</v>
      </c>
      <c r="AB850" s="47">
        <v>0</v>
      </c>
      <c r="AC850" s="47">
        <v>35574.910000000003</v>
      </c>
      <c r="AD850" s="47">
        <v>0</v>
      </c>
      <c r="AE850" s="47">
        <v>0</v>
      </c>
      <c r="AF850" s="50" t="s">
        <v>278</v>
      </c>
      <c r="AG850" s="50">
        <v>2022</v>
      </c>
      <c r="AH850" s="51">
        <v>2022</v>
      </c>
      <c r="AT850" s="30" t="e">
        <f>VLOOKUP(C850,AW:AX,2,FALSE)</f>
        <v>#N/A</v>
      </c>
    </row>
    <row r="851" spans="1:46" ht="61.5" x14ac:dyDescent="0.85">
      <c r="A851" s="30">
        <v>1</v>
      </c>
      <c r="B851" s="108">
        <f>SUBTOTAL(103,$A$751:A851)</f>
        <v>99</v>
      </c>
      <c r="C851" s="34" t="s">
        <v>464</v>
      </c>
      <c r="D851" s="47">
        <f t="shared" si="187"/>
        <v>1790689.27</v>
      </c>
      <c r="E851" s="47">
        <v>0</v>
      </c>
      <c r="F851" s="47">
        <v>0</v>
      </c>
      <c r="G851" s="47">
        <v>0</v>
      </c>
      <c r="H851" s="47">
        <v>0</v>
      </c>
      <c r="I851" s="47">
        <v>0</v>
      </c>
      <c r="J851" s="47">
        <v>0</v>
      </c>
      <c r="K851" s="49">
        <v>0</v>
      </c>
      <c r="L851" s="47">
        <v>0</v>
      </c>
      <c r="M851" s="47">
        <v>396</v>
      </c>
      <c r="N851" s="47">
        <v>1764225.8800000001</v>
      </c>
      <c r="O851" s="47">
        <v>0</v>
      </c>
      <c r="P851" s="47">
        <v>0</v>
      </c>
      <c r="Q851" s="47">
        <v>0</v>
      </c>
      <c r="R851" s="47">
        <v>0</v>
      </c>
      <c r="S851" s="47">
        <v>0</v>
      </c>
      <c r="T851" s="47">
        <v>0</v>
      </c>
      <c r="U851" s="47">
        <v>0</v>
      </c>
      <c r="V851" s="47">
        <v>0</v>
      </c>
      <c r="W851" s="47">
        <v>0</v>
      </c>
      <c r="X851" s="47">
        <v>0</v>
      </c>
      <c r="Y851" s="47">
        <v>0</v>
      </c>
      <c r="Z851" s="47">
        <v>0</v>
      </c>
      <c r="AA851" s="47">
        <v>0</v>
      </c>
      <c r="AB851" s="47">
        <v>0</v>
      </c>
      <c r="AC851" s="47">
        <v>26463.39</v>
      </c>
      <c r="AD851" s="47">
        <v>0</v>
      </c>
      <c r="AE851" s="47">
        <v>0</v>
      </c>
      <c r="AF851" s="50" t="s">
        <v>278</v>
      </c>
      <c r="AG851" s="50">
        <v>2022</v>
      </c>
      <c r="AH851" s="51">
        <v>2022</v>
      </c>
      <c r="AT851" s="30" t="e">
        <f>VLOOKUP(C851,AW:AX,2,FALSE)</f>
        <v>#N/A</v>
      </c>
    </row>
    <row r="852" spans="1:46" ht="61.5" x14ac:dyDescent="0.85">
      <c r="A852" s="30">
        <v>1</v>
      </c>
      <c r="B852" s="108">
        <f>SUBTOTAL(103,$A$751:A852)</f>
        <v>100</v>
      </c>
      <c r="C852" s="34" t="s">
        <v>882</v>
      </c>
      <c r="D852" s="47">
        <f t="shared" si="187"/>
        <v>6300000</v>
      </c>
      <c r="E852" s="47">
        <v>0</v>
      </c>
      <c r="F852" s="47">
        <v>0</v>
      </c>
      <c r="G852" s="47">
        <v>0</v>
      </c>
      <c r="H852" s="47">
        <v>0</v>
      </c>
      <c r="I852" s="47">
        <v>0</v>
      </c>
      <c r="J852" s="47">
        <v>0</v>
      </c>
      <c r="K852" s="49">
        <v>3</v>
      </c>
      <c r="L852" s="47">
        <v>6300000</v>
      </c>
      <c r="M852" s="47">
        <v>0</v>
      </c>
      <c r="N852" s="47">
        <v>0</v>
      </c>
      <c r="O852" s="47">
        <v>0</v>
      </c>
      <c r="P852" s="47">
        <v>0</v>
      </c>
      <c r="Q852" s="47">
        <v>0</v>
      </c>
      <c r="R852" s="47">
        <v>0</v>
      </c>
      <c r="S852" s="47">
        <v>0</v>
      </c>
      <c r="T852" s="47">
        <v>0</v>
      </c>
      <c r="U852" s="47">
        <v>0</v>
      </c>
      <c r="V852" s="47">
        <v>0</v>
      </c>
      <c r="W852" s="47">
        <v>0</v>
      </c>
      <c r="X852" s="47">
        <v>0</v>
      </c>
      <c r="Y852" s="47">
        <v>0</v>
      </c>
      <c r="Z852" s="47">
        <v>0</v>
      </c>
      <c r="AA852" s="47">
        <v>0</v>
      </c>
      <c r="AB852" s="47">
        <v>0</v>
      </c>
      <c r="AC852" s="47">
        <v>0</v>
      </c>
      <c r="AD852" s="47">
        <v>0</v>
      </c>
      <c r="AE852" s="47">
        <v>0</v>
      </c>
      <c r="AF852" s="50" t="s">
        <v>278</v>
      </c>
      <c r="AG852" s="50">
        <v>2022</v>
      </c>
      <c r="AH852" s="51" t="s">
        <v>278</v>
      </c>
      <c r="AT852" s="30" t="e">
        <f>VLOOKUP(C852,AW:AX,2,FALSE)</f>
        <v>#N/A</v>
      </c>
    </row>
    <row r="853" spans="1:46" ht="61.5" x14ac:dyDescent="0.85">
      <c r="B853" s="34" t="s">
        <v>848</v>
      </c>
      <c r="C853" s="34"/>
      <c r="D853" s="47">
        <f>SUM(D854:D864)</f>
        <v>44137673.11999999</v>
      </c>
      <c r="E853" s="47">
        <f t="shared" ref="E853:AE853" si="188">SUM(E854:E864)</f>
        <v>426460.19</v>
      </c>
      <c r="F853" s="47">
        <f t="shared" si="188"/>
        <v>0</v>
      </c>
      <c r="G853" s="47">
        <f t="shared" si="188"/>
        <v>3440171.67</v>
      </c>
      <c r="H853" s="47">
        <f t="shared" si="188"/>
        <v>666279.31999999995</v>
      </c>
      <c r="I853" s="47">
        <f t="shared" si="188"/>
        <v>872243.83</v>
      </c>
      <c r="J853" s="47">
        <f t="shared" si="188"/>
        <v>0</v>
      </c>
      <c r="K853" s="49">
        <f t="shared" si="188"/>
        <v>4</v>
      </c>
      <c r="L853" s="47">
        <f t="shared" si="188"/>
        <v>8452796.0600000005</v>
      </c>
      <c r="M853" s="47">
        <f t="shared" si="188"/>
        <v>5184</v>
      </c>
      <c r="N853" s="47">
        <f t="shared" si="188"/>
        <v>25809978.450000003</v>
      </c>
      <c r="O853" s="47">
        <f t="shared" si="188"/>
        <v>0</v>
      </c>
      <c r="P853" s="47">
        <f t="shared" si="188"/>
        <v>0</v>
      </c>
      <c r="Q853" s="47">
        <f t="shared" si="188"/>
        <v>626</v>
      </c>
      <c r="R853" s="47">
        <f t="shared" si="188"/>
        <v>3942380.87</v>
      </c>
      <c r="S853" s="47">
        <f t="shared" si="188"/>
        <v>0</v>
      </c>
      <c r="T853" s="47">
        <f t="shared" si="188"/>
        <v>0</v>
      </c>
      <c r="U853" s="47">
        <f t="shared" si="188"/>
        <v>0</v>
      </c>
      <c r="V853" s="47">
        <f t="shared" si="188"/>
        <v>0</v>
      </c>
      <c r="W853" s="47">
        <f t="shared" si="188"/>
        <v>0</v>
      </c>
      <c r="X853" s="47">
        <f t="shared" si="188"/>
        <v>0</v>
      </c>
      <c r="Y853" s="47">
        <f t="shared" si="188"/>
        <v>0</v>
      </c>
      <c r="Z853" s="47">
        <f t="shared" si="188"/>
        <v>0</v>
      </c>
      <c r="AA853" s="47">
        <f t="shared" si="188"/>
        <v>0</v>
      </c>
      <c r="AB853" s="47">
        <f t="shared" si="188"/>
        <v>0</v>
      </c>
      <c r="AC853" s="47">
        <f t="shared" si="188"/>
        <v>527362.73</v>
      </c>
      <c r="AD853" s="47">
        <f t="shared" si="188"/>
        <v>0</v>
      </c>
      <c r="AE853" s="47">
        <f t="shared" si="188"/>
        <v>0</v>
      </c>
      <c r="AF853" s="50" t="s">
        <v>817</v>
      </c>
      <c r="AG853" s="50" t="s">
        <v>817</v>
      </c>
      <c r="AH853" s="51" t="s">
        <v>817</v>
      </c>
      <c r="AT853" s="30">
        <f>VLOOKUP(C853,AW:AX,2,FALSE)</f>
        <v>0</v>
      </c>
    </row>
    <row r="854" spans="1:46" ht="61.5" x14ac:dyDescent="0.85">
      <c r="A854" s="30">
        <v>1</v>
      </c>
      <c r="B854" s="108">
        <f>SUBTOTAL(103,$A$751:A854)</f>
        <v>101</v>
      </c>
      <c r="C854" s="34" t="s">
        <v>849</v>
      </c>
      <c r="D854" s="47">
        <f t="shared" ref="D854:D864" si="189">E854+F854+G854+H854+I854+J854+L854+N854+P854+R854+T854+U854+V854+W854+X854+Y854+Z854+AA854+AB854+AC854+AD854+AE854</f>
        <v>2532230.7999999998</v>
      </c>
      <c r="E854" s="47">
        <v>0</v>
      </c>
      <c r="F854" s="47">
        <v>0</v>
      </c>
      <c r="G854" s="47">
        <v>0</v>
      </c>
      <c r="H854" s="47">
        <v>0</v>
      </c>
      <c r="I854" s="47">
        <v>0</v>
      </c>
      <c r="J854" s="47">
        <v>0</v>
      </c>
      <c r="K854" s="49">
        <v>0</v>
      </c>
      <c r="L854" s="47">
        <v>0</v>
      </c>
      <c r="M854" s="47">
        <v>506</v>
      </c>
      <c r="N854" s="47">
        <v>2494808.67</v>
      </c>
      <c r="O854" s="47">
        <v>0</v>
      </c>
      <c r="P854" s="47">
        <v>0</v>
      </c>
      <c r="Q854" s="47">
        <v>0</v>
      </c>
      <c r="R854" s="47">
        <v>0</v>
      </c>
      <c r="S854" s="47">
        <v>0</v>
      </c>
      <c r="T854" s="47">
        <v>0</v>
      </c>
      <c r="U854" s="47">
        <v>0</v>
      </c>
      <c r="V854" s="47">
        <v>0</v>
      </c>
      <c r="W854" s="47">
        <v>0</v>
      </c>
      <c r="X854" s="47">
        <v>0</v>
      </c>
      <c r="Y854" s="47">
        <v>0</v>
      </c>
      <c r="Z854" s="47">
        <v>0</v>
      </c>
      <c r="AA854" s="47">
        <v>0</v>
      </c>
      <c r="AB854" s="47">
        <v>0</v>
      </c>
      <c r="AC854" s="47">
        <v>37422.129999999997</v>
      </c>
      <c r="AD854" s="47">
        <v>0</v>
      </c>
      <c r="AE854" s="47">
        <v>0</v>
      </c>
      <c r="AF854" s="50" t="s">
        <v>278</v>
      </c>
      <c r="AG854" s="50">
        <v>2022</v>
      </c>
      <c r="AH854" s="51">
        <v>2022</v>
      </c>
      <c r="AT854" s="30" t="e">
        <f>VLOOKUP(C854,AW:AX,2,FALSE)</f>
        <v>#N/A</v>
      </c>
    </row>
    <row r="855" spans="1:46" ht="61.5" x14ac:dyDescent="0.85">
      <c r="A855" s="30">
        <v>1</v>
      </c>
      <c r="B855" s="108">
        <f>SUBTOTAL(103,$A$751:A855)</f>
        <v>102</v>
      </c>
      <c r="C855" s="34" t="s">
        <v>850</v>
      </c>
      <c r="D855" s="47">
        <f t="shared" si="189"/>
        <v>2386020.4</v>
      </c>
      <c r="E855" s="47">
        <v>0</v>
      </c>
      <c r="F855" s="47">
        <v>0</v>
      </c>
      <c r="G855" s="47">
        <v>0</v>
      </c>
      <c r="H855" s="47">
        <v>0</v>
      </c>
      <c r="I855" s="47">
        <v>0</v>
      </c>
      <c r="J855" s="47">
        <v>0</v>
      </c>
      <c r="K855" s="49">
        <v>0</v>
      </c>
      <c r="L855" s="47">
        <v>0</v>
      </c>
      <c r="M855" s="47">
        <v>478</v>
      </c>
      <c r="N855" s="47">
        <v>2350759.0099999998</v>
      </c>
      <c r="O855" s="47">
        <v>0</v>
      </c>
      <c r="P855" s="47">
        <v>0</v>
      </c>
      <c r="Q855" s="47">
        <v>0</v>
      </c>
      <c r="R855" s="47">
        <v>0</v>
      </c>
      <c r="S855" s="47">
        <v>0</v>
      </c>
      <c r="T855" s="47">
        <v>0</v>
      </c>
      <c r="U855" s="47">
        <v>0</v>
      </c>
      <c r="V855" s="47">
        <v>0</v>
      </c>
      <c r="W855" s="47">
        <v>0</v>
      </c>
      <c r="X855" s="47">
        <v>0</v>
      </c>
      <c r="Y855" s="47">
        <v>0</v>
      </c>
      <c r="Z855" s="47">
        <v>0</v>
      </c>
      <c r="AA855" s="47">
        <v>0</v>
      </c>
      <c r="AB855" s="47">
        <v>0</v>
      </c>
      <c r="AC855" s="47">
        <v>35261.39</v>
      </c>
      <c r="AD855" s="47">
        <v>0</v>
      </c>
      <c r="AE855" s="47">
        <v>0</v>
      </c>
      <c r="AF855" s="50" t="s">
        <v>278</v>
      </c>
      <c r="AG855" s="50">
        <v>2022</v>
      </c>
      <c r="AH855" s="51">
        <v>2022</v>
      </c>
      <c r="AT855" s="30" t="e">
        <f>VLOOKUP(C855,AW:AX,2,FALSE)</f>
        <v>#N/A</v>
      </c>
    </row>
    <row r="856" spans="1:46" ht="61.5" x14ac:dyDescent="0.85">
      <c r="A856" s="30">
        <v>1</v>
      </c>
      <c r="B856" s="108">
        <f>SUBTOTAL(103,$A$751:A856)</f>
        <v>103</v>
      </c>
      <c r="C856" s="34" t="s">
        <v>1178</v>
      </c>
      <c r="D856" s="47">
        <f t="shared" si="189"/>
        <v>3009600</v>
      </c>
      <c r="E856" s="47">
        <v>0</v>
      </c>
      <c r="F856" s="47">
        <v>0</v>
      </c>
      <c r="G856" s="47">
        <v>0</v>
      </c>
      <c r="H856" s="47">
        <v>0</v>
      </c>
      <c r="I856" s="47">
        <v>0</v>
      </c>
      <c r="J856" s="47">
        <v>0</v>
      </c>
      <c r="K856" s="49">
        <v>0</v>
      </c>
      <c r="L856" s="47">
        <v>0</v>
      </c>
      <c r="M856" s="47">
        <v>627</v>
      </c>
      <c r="N856" s="47">
        <v>2965123.15</v>
      </c>
      <c r="O856" s="47">
        <v>0</v>
      </c>
      <c r="P856" s="47">
        <v>0</v>
      </c>
      <c r="Q856" s="47">
        <v>0</v>
      </c>
      <c r="R856" s="47">
        <v>0</v>
      </c>
      <c r="S856" s="47">
        <v>0</v>
      </c>
      <c r="T856" s="47">
        <v>0</v>
      </c>
      <c r="U856" s="47">
        <v>0</v>
      </c>
      <c r="V856" s="47">
        <v>0</v>
      </c>
      <c r="W856" s="47">
        <v>0</v>
      </c>
      <c r="X856" s="47">
        <v>0</v>
      </c>
      <c r="Y856" s="47">
        <v>0</v>
      </c>
      <c r="Z856" s="47">
        <v>0</v>
      </c>
      <c r="AA856" s="47">
        <v>0</v>
      </c>
      <c r="AB856" s="47">
        <v>0</v>
      </c>
      <c r="AC856" s="47">
        <f>ROUND(N856*1.5%,2)</f>
        <v>44476.85</v>
      </c>
      <c r="AD856" s="47">
        <v>0</v>
      </c>
      <c r="AE856" s="47">
        <v>0</v>
      </c>
      <c r="AF856" s="50" t="s">
        <v>278</v>
      </c>
      <c r="AG856" s="50">
        <v>2022</v>
      </c>
      <c r="AH856" s="51">
        <v>2022</v>
      </c>
      <c r="AT856" s="30" t="e">
        <f>VLOOKUP(C856,AW:AX,2,FALSE)</f>
        <v>#N/A</v>
      </c>
    </row>
    <row r="857" spans="1:46" ht="61.5" x14ac:dyDescent="0.85">
      <c r="A857" s="30">
        <v>1</v>
      </c>
      <c r="B857" s="108">
        <f>SUBTOTAL(103,$A$751:A857)</f>
        <v>104</v>
      </c>
      <c r="C857" s="34" t="s">
        <v>852</v>
      </c>
      <c r="D857" s="47">
        <f t="shared" si="189"/>
        <v>8452796.0600000005</v>
      </c>
      <c r="E857" s="47">
        <v>0</v>
      </c>
      <c r="F857" s="47">
        <v>0</v>
      </c>
      <c r="G857" s="47">
        <v>0</v>
      </c>
      <c r="H857" s="47">
        <v>0</v>
      </c>
      <c r="I857" s="47">
        <v>0</v>
      </c>
      <c r="J857" s="47">
        <v>0</v>
      </c>
      <c r="K857" s="49">
        <v>4</v>
      </c>
      <c r="L857" s="47">
        <v>8452796.0600000005</v>
      </c>
      <c r="M857" s="47">
        <v>0</v>
      </c>
      <c r="N857" s="47">
        <v>0</v>
      </c>
      <c r="O857" s="47">
        <v>0</v>
      </c>
      <c r="P857" s="47">
        <v>0</v>
      </c>
      <c r="Q857" s="47">
        <v>0</v>
      </c>
      <c r="R857" s="47">
        <v>0</v>
      </c>
      <c r="S857" s="47">
        <v>0</v>
      </c>
      <c r="T857" s="47">
        <v>0</v>
      </c>
      <c r="U857" s="47">
        <v>0</v>
      </c>
      <c r="V857" s="47">
        <v>0</v>
      </c>
      <c r="W857" s="47">
        <v>0</v>
      </c>
      <c r="X857" s="47">
        <v>0</v>
      </c>
      <c r="Y857" s="47">
        <v>0</v>
      </c>
      <c r="Z857" s="47">
        <v>0</v>
      </c>
      <c r="AA857" s="47">
        <v>0</v>
      </c>
      <c r="AB857" s="47">
        <v>0</v>
      </c>
      <c r="AC857" s="47">
        <v>0</v>
      </c>
      <c r="AD857" s="47">
        <v>0</v>
      </c>
      <c r="AE857" s="47">
        <v>0</v>
      </c>
      <c r="AF857" s="50" t="s">
        <v>278</v>
      </c>
      <c r="AG857" s="50">
        <v>2022</v>
      </c>
      <c r="AH857" s="51" t="s">
        <v>278</v>
      </c>
      <c r="AT857" s="30" t="e">
        <f>VLOOKUP(C857,AW:AX,2,FALSE)</f>
        <v>#N/A</v>
      </c>
    </row>
    <row r="858" spans="1:46" ht="61.5" x14ac:dyDescent="0.85">
      <c r="A858" s="30">
        <v>1</v>
      </c>
      <c r="B858" s="108">
        <f>SUBTOTAL(103,$A$751:A858)</f>
        <v>105</v>
      </c>
      <c r="C858" s="34" t="s">
        <v>854</v>
      </c>
      <c r="D858" s="47">
        <f t="shared" si="189"/>
        <v>6961648</v>
      </c>
      <c r="E858" s="47">
        <v>0</v>
      </c>
      <c r="F858" s="47">
        <v>0</v>
      </c>
      <c r="G858" s="47">
        <v>0</v>
      </c>
      <c r="H858" s="47">
        <v>0</v>
      </c>
      <c r="I858" s="47">
        <v>0</v>
      </c>
      <c r="J858" s="47">
        <v>0</v>
      </c>
      <c r="K858" s="49">
        <v>0</v>
      </c>
      <c r="L858" s="47">
        <v>0</v>
      </c>
      <c r="M858" s="47">
        <v>1360</v>
      </c>
      <c r="N858" s="47">
        <v>6858766.5</v>
      </c>
      <c r="O858" s="47">
        <v>0</v>
      </c>
      <c r="P858" s="47">
        <v>0</v>
      </c>
      <c r="Q858" s="47">
        <v>0</v>
      </c>
      <c r="R858" s="47">
        <v>0</v>
      </c>
      <c r="S858" s="47">
        <v>0</v>
      </c>
      <c r="T858" s="47">
        <v>0</v>
      </c>
      <c r="U858" s="47">
        <v>0</v>
      </c>
      <c r="V858" s="47">
        <v>0</v>
      </c>
      <c r="W858" s="47">
        <v>0</v>
      </c>
      <c r="X858" s="47">
        <v>0</v>
      </c>
      <c r="Y858" s="47">
        <v>0</v>
      </c>
      <c r="Z858" s="47">
        <v>0</v>
      </c>
      <c r="AA858" s="47">
        <v>0</v>
      </c>
      <c r="AB858" s="47">
        <v>0</v>
      </c>
      <c r="AC858" s="47">
        <v>102881.5</v>
      </c>
      <c r="AD858" s="47">
        <v>0</v>
      </c>
      <c r="AE858" s="47">
        <v>0</v>
      </c>
      <c r="AF858" s="50" t="s">
        <v>278</v>
      </c>
      <c r="AG858" s="50">
        <v>2022</v>
      </c>
      <c r="AH858" s="51">
        <v>2022</v>
      </c>
      <c r="AT858" s="30">
        <f>VLOOKUP(C858,AW:AX,2,FALSE)</f>
        <v>1</v>
      </c>
    </row>
    <row r="859" spans="1:46" ht="61.5" x14ac:dyDescent="0.85">
      <c r="A859" s="30">
        <v>1</v>
      </c>
      <c r="B859" s="108">
        <f>SUBTOTAL(103,$A$751:A859)</f>
        <v>106</v>
      </c>
      <c r="C859" s="34" t="s">
        <v>855</v>
      </c>
      <c r="D859" s="47">
        <f t="shared" si="189"/>
        <v>3278948.1999999997</v>
      </c>
      <c r="E859" s="47">
        <v>0</v>
      </c>
      <c r="F859" s="47">
        <v>0</v>
      </c>
      <c r="G859" s="47">
        <v>0</v>
      </c>
      <c r="H859" s="47">
        <v>0</v>
      </c>
      <c r="I859" s="47">
        <v>0</v>
      </c>
      <c r="J859" s="47">
        <v>0</v>
      </c>
      <c r="K859" s="49">
        <v>0</v>
      </c>
      <c r="L859" s="47">
        <v>0</v>
      </c>
      <c r="M859" s="47">
        <v>649</v>
      </c>
      <c r="N859" s="47">
        <v>3230490.84</v>
      </c>
      <c r="O859" s="47">
        <v>0</v>
      </c>
      <c r="P859" s="47">
        <v>0</v>
      </c>
      <c r="Q859" s="47">
        <v>0</v>
      </c>
      <c r="R859" s="47">
        <v>0</v>
      </c>
      <c r="S859" s="47">
        <v>0</v>
      </c>
      <c r="T859" s="47">
        <v>0</v>
      </c>
      <c r="U859" s="47">
        <v>0</v>
      </c>
      <c r="V859" s="47">
        <v>0</v>
      </c>
      <c r="W859" s="47">
        <v>0</v>
      </c>
      <c r="X859" s="47">
        <v>0</v>
      </c>
      <c r="Y859" s="47">
        <v>0</v>
      </c>
      <c r="Z859" s="47">
        <v>0</v>
      </c>
      <c r="AA859" s="47">
        <v>0</v>
      </c>
      <c r="AB859" s="47">
        <v>0</v>
      </c>
      <c r="AC859" s="47">
        <v>48457.36</v>
      </c>
      <c r="AD859" s="47">
        <v>0</v>
      </c>
      <c r="AE859" s="47">
        <v>0</v>
      </c>
      <c r="AF859" s="50" t="s">
        <v>278</v>
      </c>
      <c r="AG859" s="50">
        <v>2022</v>
      </c>
      <c r="AH859" s="51">
        <v>2022</v>
      </c>
      <c r="AT859" s="30" t="e">
        <f>VLOOKUP(C859,AW:AX,2,FALSE)</f>
        <v>#N/A</v>
      </c>
    </row>
    <row r="860" spans="1:46" ht="61.5" x14ac:dyDescent="0.85">
      <c r="A860" s="30">
        <v>1</v>
      </c>
      <c r="B860" s="108">
        <f>SUBTOTAL(103,$A$751:A860)</f>
        <v>107</v>
      </c>
      <c r="C860" s="34" t="s">
        <v>853</v>
      </c>
      <c r="D860" s="47">
        <f t="shared" si="189"/>
        <v>3315500.8</v>
      </c>
      <c r="E860" s="47">
        <v>0</v>
      </c>
      <c r="F860" s="47">
        <v>0</v>
      </c>
      <c r="G860" s="47">
        <v>0</v>
      </c>
      <c r="H860" s="47">
        <v>0</v>
      </c>
      <c r="I860" s="47">
        <v>0</v>
      </c>
      <c r="J860" s="47">
        <v>0</v>
      </c>
      <c r="K860" s="49">
        <v>0</v>
      </c>
      <c r="L860" s="47">
        <v>0</v>
      </c>
      <c r="M860" s="47">
        <v>656</v>
      </c>
      <c r="N860" s="47">
        <v>3266503.25</v>
      </c>
      <c r="O860" s="47">
        <v>0</v>
      </c>
      <c r="P860" s="47">
        <v>0</v>
      </c>
      <c r="Q860" s="47">
        <v>0</v>
      </c>
      <c r="R860" s="47">
        <v>0</v>
      </c>
      <c r="S860" s="47">
        <v>0</v>
      </c>
      <c r="T860" s="47">
        <v>0</v>
      </c>
      <c r="U860" s="47">
        <v>0</v>
      </c>
      <c r="V860" s="47">
        <v>0</v>
      </c>
      <c r="W860" s="47">
        <v>0</v>
      </c>
      <c r="X860" s="47">
        <v>0</v>
      </c>
      <c r="Y860" s="47">
        <v>0</v>
      </c>
      <c r="Z860" s="47">
        <v>0</v>
      </c>
      <c r="AA860" s="47">
        <v>0</v>
      </c>
      <c r="AB860" s="47">
        <v>0</v>
      </c>
      <c r="AC860" s="47">
        <v>48997.55</v>
      </c>
      <c r="AD860" s="47">
        <v>0</v>
      </c>
      <c r="AE860" s="47">
        <v>0</v>
      </c>
      <c r="AF860" s="50" t="s">
        <v>278</v>
      </c>
      <c r="AG860" s="50">
        <v>2022</v>
      </c>
      <c r="AH860" s="51">
        <v>2022</v>
      </c>
      <c r="AT860" s="30">
        <f>VLOOKUP(C860,AW:AX,2,FALSE)</f>
        <v>1</v>
      </c>
    </row>
    <row r="861" spans="1:46" ht="61.5" x14ac:dyDescent="0.85">
      <c r="A861" s="30">
        <v>1</v>
      </c>
      <c r="B861" s="108">
        <f>SUBTOTAL(103,$A$751:A861)</f>
        <v>108</v>
      </c>
      <c r="C861" s="34" t="s">
        <v>856</v>
      </c>
      <c r="D861" s="47">
        <f t="shared" si="189"/>
        <v>3336388</v>
      </c>
      <c r="E861" s="47">
        <v>0</v>
      </c>
      <c r="F861" s="47">
        <v>0</v>
      </c>
      <c r="G861" s="47">
        <v>0</v>
      </c>
      <c r="H861" s="47">
        <v>0</v>
      </c>
      <c r="I861" s="47">
        <v>0</v>
      </c>
      <c r="J861" s="47">
        <v>0</v>
      </c>
      <c r="K861" s="49">
        <v>0</v>
      </c>
      <c r="L861" s="47">
        <v>0</v>
      </c>
      <c r="M861" s="47">
        <v>660</v>
      </c>
      <c r="N861" s="47">
        <v>3287081.77</v>
      </c>
      <c r="O861" s="47">
        <v>0</v>
      </c>
      <c r="P861" s="47">
        <v>0</v>
      </c>
      <c r="Q861" s="47">
        <v>0</v>
      </c>
      <c r="R861" s="47">
        <v>0</v>
      </c>
      <c r="S861" s="47">
        <v>0</v>
      </c>
      <c r="T861" s="47">
        <v>0</v>
      </c>
      <c r="U861" s="47">
        <v>0</v>
      </c>
      <c r="V861" s="47">
        <v>0</v>
      </c>
      <c r="W861" s="47">
        <v>0</v>
      </c>
      <c r="X861" s="47">
        <v>0</v>
      </c>
      <c r="Y861" s="47">
        <v>0</v>
      </c>
      <c r="Z861" s="47">
        <v>0</v>
      </c>
      <c r="AA861" s="47">
        <v>0</v>
      </c>
      <c r="AB861" s="47">
        <v>0</v>
      </c>
      <c r="AC861" s="47">
        <v>49306.23</v>
      </c>
      <c r="AD861" s="47">
        <v>0</v>
      </c>
      <c r="AE861" s="47">
        <v>0</v>
      </c>
      <c r="AF861" s="50" t="s">
        <v>278</v>
      </c>
      <c r="AG861" s="50">
        <v>2022</v>
      </c>
      <c r="AH861" s="51">
        <v>2022</v>
      </c>
      <c r="AT861" s="30" t="e">
        <f>VLOOKUP(C861,AW:AX,2,FALSE)</f>
        <v>#N/A</v>
      </c>
    </row>
    <row r="862" spans="1:46" ht="61.5" x14ac:dyDescent="0.85">
      <c r="A862" s="30">
        <v>1</v>
      </c>
      <c r="B862" s="108">
        <f>SUBTOTAL(103,$A$751:A862)</f>
        <v>109</v>
      </c>
      <c r="C862" s="34" t="s">
        <v>857</v>
      </c>
      <c r="D862" s="47">
        <f t="shared" si="189"/>
        <v>4001516.58</v>
      </c>
      <c r="E862" s="47">
        <v>0</v>
      </c>
      <c r="F862" s="47">
        <v>0</v>
      </c>
      <c r="G862" s="47">
        <v>0</v>
      </c>
      <c r="H862" s="47">
        <v>0</v>
      </c>
      <c r="I862" s="47">
        <v>0</v>
      </c>
      <c r="J862" s="47">
        <v>0</v>
      </c>
      <c r="K862" s="49">
        <v>0</v>
      </c>
      <c r="L862" s="47">
        <v>0</v>
      </c>
      <c r="M862" s="47">
        <v>0</v>
      </c>
      <c r="N862" s="47">
        <v>0</v>
      </c>
      <c r="O862" s="47">
        <v>0</v>
      </c>
      <c r="P862" s="47">
        <v>0</v>
      </c>
      <c r="Q862" s="47">
        <v>626</v>
      </c>
      <c r="R862" s="47">
        <f>4052571.21-110190.34</f>
        <v>3942380.87</v>
      </c>
      <c r="S862" s="47">
        <v>0</v>
      </c>
      <c r="T862" s="47">
        <v>0</v>
      </c>
      <c r="U862" s="47">
        <v>0</v>
      </c>
      <c r="V862" s="47">
        <v>0</v>
      </c>
      <c r="W862" s="47">
        <v>0</v>
      </c>
      <c r="X862" s="47">
        <v>0</v>
      </c>
      <c r="Y862" s="47">
        <v>0</v>
      </c>
      <c r="Z862" s="47">
        <v>0</v>
      </c>
      <c r="AA862" s="47">
        <v>0</v>
      </c>
      <c r="AB862" s="47">
        <v>0</v>
      </c>
      <c r="AC862" s="47">
        <f>ROUND(R862*1.5%,2)</f>
        <v>59135.71</v>
      </c>
      <c r="AD862" s="47">
        <v>0</v>
      </c>
      <c r="AE862" s="47">
        <v>0</v>
      </c>
      <c r="AF862" s="50" t="s">
        <v>278</v>
      </c>
      <c r="AG862" s="50">
        <v>2022</v>
      </c>
      <c r="AH862" s="51">
        <v>2022</v>
      </c>
      <c r="AT862" s="30" t="e">
        <f>VLOOKUP(C862,AW:AX,2,FALSE)</f>
        <v>#N/A</v>
      </c>
    </row>
    <row r="863" spans="1:46" ht="61.5" x14ac:dyDescent="0.85">
      <c r="A863" s="30">
        <v>1</v>
      </c>
      <c r="B863" s="108">
        <f>SUBTOTAL(103,$A$751:A863)</f>
        <v>110</v>
      </c>
      <c r="C863" s="34" t="s">
        <v>858</v>
      </c>
      <c r="D863" s="47">
        <f t="shared" si="189"/>
        <v>5486232.3399999999</v>
      </c>
      <c r="E863" s="47">
        <v>426460.19</v>
      </c>
      <c r="F863" s="47">
        <v>0</v>
      </c>
      <c r="G863" s="47">
        <v>3440171.67</v>
      </c>
      <c r="H863" s="47">
        <v>666279.31999999995</v>
      </c>
      <c r="I863" s="47">
        <v>872243.83</v>
      </c>
      <c r="J863" s="47">
        <v>0</v>
      </c>
      <c r="K863" s="49">
        <v>0</v>
      </c>
      <c r="L863" s="47">
        <v>0</v>
      </c>
      <c r="M863" s="47">
        <v>0</v>
      </c>
      <c r="N863" s="47">
        <v>0</v>
      </c>
      <c r="O863" s="47">
        <v>0</v>
      </c>
      <c r="P863" s="47">
        <v>0</v>
      </c>
      <c r="Q863" s="47">
        <v>0</v>
      </c>
      <c r="R863" s="47">
        <v>0</v>
      </c>
      <c r="S863" s="47">
        <v>0</v>
      </c>
      <c r="T863" s="47">
        <v>0</v>
      </c>
      <c r="U863" s="47">
        <v>0</v>
      </c>
      <c r="V863" s="47">
        <v>0</v>
      </c>
      <c r="W863" s="47">
        <v>0</v>
      </c>
      <c r="X863" s="47">
        <v>0</v>
      </c>
      <c r="Y863" s="47">
        <v>0</v>
      </c>
      <c r="Z863" s="47">
        <v>0</v>
      </c>
      <c r="AA863" s="47">
        <v>0</v>
      </c>
      <c r="AB863" s="47">
        <v>0</v>
      </c>
      <c r="AC863" s="47">
        <v>81077.33</v>
      </c>
      <c r="AD863" s="47">
        <v>0</v>
      </c>
      <c r="AE863" s="47">
        <v>0</v>
      </c>
      <c r="AF863" s="50" t="s">
        <v>278</v>
      </c>
      <c r="AG863" s="50">
        <v>2022</v>
      </c>
      <c r="AH863" s="51">
        <v>2022</v>
      </c>
      <c r="AT863" s="30" t="e">
        <f>VLOOKUP(C863,AW:AX,2,FALSE)</f>
        <v>#N/A</v>
      </c>
    </row>
    <row r="864" spans="1:46" ht="61.5" x14ac:dyDescent="0.85">
      <c r="A864" s="30">
        <v>1</v>
      </c>
      <c r="B864" s="108">
        <f>SUBTOTAL(103,$A$751:A864)</f>
        <v>111</v>
      </c>
      <c r="C864" s="34" t="s">
        <v>881</v>
      </c>
      <c r="D864" s="47">
        <f t="shared" si="189"/>
        <v>1376791.94</v>
      </c>
      <c r="E864" s="47">
        <v>0</v>
      </c>
      <c r="F864" s="47">
        <v>0</v>
      </c>
      <c r="G864" s="47">
        <v>0</v>
      </c>
      <c r="H864" s="47">
        <v>0</v>
      </c>
      <c r="I864" s="47">
        <v>0</v>
      </c>
      <c r="J864" s="47">
        <v>0</v>
      </c>
      <c r="K864" s="49">
        <v>0</v>
      </c>
      <c r="L864" s="47">
        <v>0</v>
      </c>
      <c r="M864" s="47">
        <v>248</v>
      </c>
      <c r="N864" s="47">
        <v>1356445.26</v>
      </c>
      <c r="O864" s="47">
        <v>0</v>
      </c>
      <c r="P864" s="47">
        <v>0</v>
      </c>
      <c r="Q864" s="47">
        <v>0</v>
      </c>
      <c r="R864" s="47">
        <v>0</v>
      </c>
      <c r="S864" s="47">
        <v>0</v>
      </c>
      <c r="T864" s="47">
        <v>0</v>
      </c>
      <c r="U864" s="47">
        <v>0</v>
      </c>
      <c r="V864" s="47">
        <v>0</v>
      </c>
      <c r="W864" s="47">
        <v>0</v>
      </c>
      <c r="X864" s="47">
        <v>0</v>
      </c>
      <c r="Y864" s="47">
        <v>0</v>
      </c>
      <c r="Z864" s="47">
        <v>0</v>
      </c>
      <c r="AA864" s="47">
        <v>0</v>
      </c>
      <c r="AB864" s="47">
        <v>0</v>
      </c>
      <c r="AC864" s="47">
        <v>20346.68</v>
      </c>
      <c r="AD864" s="47">
        <v>0</v>
      </c>
      <c r="AE864" s="47">
        <v>0</v>
      </c>
      <c r="AF864" s="50" t="s">
        <v>278</v>
      </c>
      <c r="AG864" s="50">
        <v>2022</v>
      </c>
      <c r="AH864" s="51">
        <v>2022</v>
      </c>
      <c r="AT864" s="30">
        <f>VLOOKUP(C864,AW:AX,2,FALSE)</f>
        <v>1</v>
      </c>
    </row>
    <row r="865" spans="1:46" ht="61.5" x14ac:dyDescent="0.85">
      <c r="B865" s="34" t="s">
        <v>824</v>
      </c>
      <c r="C865" s="128"/>
      <c r="D865" s="47">
        <f>SUM(D866:D867)</f>
        <v>21856214.649999999</v>
      </c>
      <c r="E865" s="47">
        <f t="shared" ref="E865:AE865" si="190">SUM(E866:E867)</f>
        <v>564251.4</v>
      </c>
      <c r="F865" s="47">
        <f t="shared" si="190"/>
        <v>1368969.5</v>
      </c>
      <c r="G865" s="47">
        <f t="shared" si="190"/>
        <v>1773880.4000000001</v>
      </c>
      <c r="H865" s="47">
        <f t="shared" si="190"/>
        <v>1005360.8</v>
      </c>
      <c r="I865" s="47">
        <f t="shared" si="190"/>
        <v>2430648.5</v>
      </c>
      <c r="J865" s="47">
        <f t="shared" si="190"/>
        <v>0</v>
      </c>
      <c r="K865" s="49">
        <f t="shared" si="190"/>
        <v>0</v>
      </c>
      <c r="L865" s="47">
        <f t="shared" si="190"/>
        <v>0</v>
      </c>
      <c r="M865" s="47">
        <f t="shared" si="190"/>
        <v>0</v>
      </c>
      <c r="N865" s="47">
        <f t="shared" si="190"/>
        <v>0</v>
      </c>
      <c r="O865" s="47">
        <f t="shared" si="190"/>
        <v>0</v>
      </c>
      <c r="P865" s="47">
        <f t="shared" si="190"/>
        <v>0</v>
      </c>
      <c r="Q865" s="47">
        <f t="shared" si="190"/>
        <v>7025.9</v>
      </c>
      <c r="R865" s="47">
        <f t="shared" si="190"/>
        <v>13897494.970000001</v>
      </c>
      <c r="S865" s="47">
        <f t="shared" si="190"/>
        <v>0</v>
      </c>
      <c r="T865" s="47">
        <f t="shared" si="190"/>
        <v>0</v>
      </c>
      <c r="U865" s="47">
        <f t="shared" si="190"/>
        <v>0</v>
      </c>
      <c r="V865" s="47">
        <f t="shared" si="190"/>
        <v>0</v>
      </c>
      <c r="W865" s="47">
        <f t="shared" si="190"/>
        <v>0</v>
      </c>
      <c r="X865" s="47">
        <f t="shared" si="190"/>
        <v>0</v>
      </c>
      <c r="Y865" s="47">
        <f t="shared" si="190"/>
        <v>0</v>
      </c>
      <c r="Z865" s="47">
        <f t="shared" si="190"/>
        <v>0</v>
      </c>
      <c r="AA865" s="47">
        <f t="shared" si="190"/>
        <v>0</v>
      </c>
      <c r="AB865" s="47">
        <f t="shared" si="190"/>
        <v>0</v>
      </c>
      <c r="AC865" s="47">
        <f t="shared" si="190"/>
        <v>315609.08</v>
      </c>
      <c r="AD865" s="47">
        <f t="shared" si="190"/>
        <v>500000</v>
      </c>
      <c r="AE865" s="47">
        <f t="shared" si="190"/>
        <v>0</v>
      </c>
      <c r="AF865" s="121" t="s">
        <v>817</v>
      </c>
      <c r="AG865" s="121" t="s">
        <v>817</v>
      </c>
      <c r="AH865" s="122" t="s">
        <v>817</v>
      </c>
      <c r="AT865" s="30">
        <f>VLOOKUP(C865,AW:AX,2,FALSE)</f>
        <v>0</v>
      </c>
    </row>
    <row r="866" spans="1:46" ht="61.5" x14ac:dyDescent="0.85">
      <c r="A866" s="30">
        <v>1</v>
      </c>
      <c r="B866" s="108">
        <f>SUBTOTAL(103,$A$751:A866)</f>
        <v>112</v>
      </c>
      <c r="C866" s="34" t="s">
        <v>406</v>
      </c>
      <c r="D866" s="47">
        <f t="shared" ref="D866:D867" si="191">E866+F866+G866+H866+I866+J866+L866+N866+P866+R866+T866+U866+V866+W866+X866+Y866+Z866+AA866+AB866+AC866+AD866+AE866</f>
        <v>7550257.2599999998</v>
      </c>
      <c r="E866" s="47">
        <v>564251.4</v>
      </c>
      <c r="F866" s="47">
        <v>1368969.5</v>
      </c>
      <c r="G866" s="47">
        <v>1773880.4000000001</v>
      </c>
      <c r="H866" s="47">
        <v>1005360.8</v>
      </c>
      <c r="I866" s="47">
        <v>2430648.5</v>
      </c>
      <c r="J866" s="47">
        <v>0</v>
      </c>
      <c r="K866" s="49">
        <v>0</v>
      </c>
      <c r="L866" s="47">
        <v>0</v>
      </c>
      <c r="M866" s="47">
        <v>0</v>
      </c>
      <c r="N866" s="47">
        <v>0</v>
      </c>
      <c r="O866" s="47">
        <v>0</v>
      </c>
      <c r="P866" s="47">
        <v>0</v>
      </c>
      <c r="Q866" s="47">
        <v>0</v>
      </c>
      <c r="R866" s="47">
        <v>0</v>
      </c>
      <c r="S866" s="47">
        <v>0</v>
      </c>
      <c r="T866" s="47">
        <v>0</v>
      </c>
      <c r="U866" s="47">
        <v>0</v>
      </c>
      <c r="V866" s="47">
        <v>0</v>
      </c>
      <c r="W866" s="47">
        <v>0</v>
      </c>
      <c r="X866" s="47">
        <v>0</v>
      </c>
      <c r="Y866" s="47">
        <v>0</v>
      </c>
      <c r="Z866" s="47">
        <v>0</v>
      </c>
      <c r="AA866" s="47">
        <v>0</v>
      </c>
      <c r="AB866" s="47">
        <v>0</v>
      </c>
      <c r="AC866" s="47">
        <v>107146.66</v>
      </c>
      <c r="AD866" s="47">
        <v>300000</v>
      </c>
      <c r="AE866" s="47">
        <v>0</v>
      </c>
      <c r="AF866" s="50">
        <v>2022</v>
      </c>
      <c r="AG866" s="50">
        <v>2022</v>
      </c>
      <c r="AH866" s="51">
        <v>2022</v>
      </c>
      <c r="AT866" s="30" t="e">
        <f>VLOOKUP(C866,AW:AX,2,FALSE)</f>
        <v>#N/A</v>
      </c>
    </row>
    <row r="867" spans="1:46" ht="61.5" x14ac:dyDescent="0.85">
      <c r="A867" s="30">
        <v>1</v>
      </c>
      <c r="B867" s="108">
        <f>SUBTOTAL(103,$A$751:A867)</f>
        <v>113</v>
      </c>
      <c r="C867" s="34" t="s">
        <v>407</v>
      </c>
      <c r="D867" s="47">
        <f t="shared" si="191"/>
        <v>14305957.390000001</v>
      </c>
      <c r="E867" s="47">
        <v>0</v>
      </c>
      <c r="F867" s="47">
        <v>0</v>
      </c>
      <c r="G867" s="47">
        <v>0</v>
      </c>
      <c r="H867" s="47">
        <v>0</v>
      </c>
      <c r="I867" s="47">
        <v>0</v>
      </c>
      <c r="J867" s="47">
        <v>0</v>
      </c>
      <c r="K867" s="49">
        <v>0</v>
      </c>
      <c r="L867" s="47">
        <v>0</v>
      </c>
      <c r="M867" s="47">
        <v>0</v>
      </c>
      <c r="N867" s="47">
        <v>0</v>
      </c>
      <c r="O867" s="47">
        <v>0</v>
      </c>
      <c r="P867" s="47">
        <v>0</v>
      </c>
      <c r="Q867" s="47">
        <v>7025.9</v>
      </c>
      <c r="R867" s="47">
        <v>13897494.970000001</v>
      </c>
      <c r="S867" s="47">
        <v>0</v>
      </c>
      <c r="T867" s="47">
        <v>0</v>
      </c>
      <c r="U867" s="47">
        <v>0</v>
      </c>
      <c r="V867" s="47">
        <v>0</v>
      </c>
      <c r="W867" s="47">
        <v>0</v>
      </c>
      <c r="X867" s="47">
        <v>0</v>
      </c>
      <c r="Y867" s="47">
        <v>0</v>
      </c>
      <c r="Z867" s="47">
        <v>0</v>
      </c>
      <c r="AA867" s="47">
        <v>0</v>
      </c>
      <c r="AB867" s="47">
        <v>0</v>
      </c>
      <c r="AC867" s="47">
        <v>208462.42</v>
      </c>
      <c r="AD867" s="47">
        <v>200000</v>
      </c>
      <c r="AE867" s="47">
        <v>0</v>
      </c>
      <c r="AF867" s="50">
        <v>2022</v>
      </c>
      <c r="AG867" s="50">
        <v>2022</v>
      </c>
      <c r="AH867" s="51">
        <v>2022</v>
      </c>
      <c r="AT867" s="30" t="e">
        <f>VLOOKUP(C867,AW:AX,2,FALSE)</f>
        <v>#N/A</v>
      </c>
    </row>
    <row r="868" spans="1:46" ht="61.5" x14ac:dyDescent="0.85">
      <c r="B868" s="34" t="s">
        <v>883</v>
      </c>
      <c r="C868" s="128"/>
      <c r="D868" s="47">
        <f>SUM(D869:D876)</f>
        <v>51679396.32</v>
      </c>
      <c r="E868" s="47">
        <f t="shared" ref="E868:AE868" si="192">SUM(E869:E876)</f>
        <v>0</v>
      </c>
      <c r="F868" s="47">
        <f t="shared" si="192"/>
        <v>0</v>
      </c>
      <c r="G868" s="47">
        <f t="shared" si="192"/>
        <v>0</v>
      </c>
      <c r="H868" s="47">
        <f t="shared" si="192"/>
        <v>0</v>
      </c>
      <c r="I868" s="47">
        <f t="shared" si="192"/>
        <v>0</v>
      </c>
      <c r="J868" s="47">
        <f t="shared" si="192"/>
        <v>0</v>
      </c>
      <c r="K868" s="49">
        <f t="shared" si="192"/>
        <v>0</v>
      </c>
      <c r="L868" s="47">
        <f t="shared" si="192"/>
        <v>0</v>
      </c>
      <c r="M868" s="47">
        <f t="shared" si="192"/>
        <v>8012.4</v>
      </c>
      <c r="N868" s="47">
        <f t="shared" si="192"/>
        <v>38548714.689999998</v>
      </c>
      <c r="O868" s="47">
        <f t="shared" si="192"/>
        <v>0</v>
      </c>
      <c r="P868" s="47">
        <f t="shared" si="192"/>
        <v>0</v>
      </c>
      <c r="Q868" s="47">
        <f t="shared" si="192"/>
        <v>1159.1199999999999</v>
      </c>
      <c r="R868" s="47">
        <f t="shared" si="192"/>
        <v>4474917.3</v>
      </c>
      <c r="S868" s="47">
        <f t="shared" si="192"/>
        <v>209</v>
      </c>
      <c r="T868" s="47">
        <f t="shared" si="192"/>
        <v>6571832.3700000001</v>
      </c>
      <c r="U868" s="47">
        <f t="shared" si="192"/>
        <v>0</v>
      </c>
      <c r="V868" s="47">
        <f t="shared" si="192"/>
        <v>0</v>
      </c>
      <c r="W868" s="47">
        <f t="shared" si="192"/>
        <v>0</v>
      </c>
      <c r="X868" s="47">
        <f t="shared" si="192"/>
        <v>0</v>
      </c>
      <c r="Y868" s="47">
        <f t="shared" si="192"/>
        <v>0</v>
      </c>
      <c r="Z868" s="47">
        <f t="shared" si="192"/>
        <v>0</v>
      </c>
      <c r="AA868" s="47">
        <f t="shared" si="192"/>
        <v>0</v>
      </c>
      <c r="AB868" s="47">
        <f t="shared" si="192"/>
        <v>0</v>
      </c>
      <c r="AC868" s="47">
        <f t="shared" si="192"/>
        <v>743931.95999999985</v>
      </c>
      <c r="AD868" s="47">
        <f t="shared" si="192"/>
        <v>1340000</v>
      </c>
      <c r="AE868" s="47">
        <f t="shared" si="192"/>
        <v>0</v>
      </c>
      <c r="AF868" s="121" t="s">
        <v>817</v>
      </c>
      <c r="AG868" s="121" t="s">
        <v>817</v>
      </c>
      <c r="AH868" s="122" t="s">
        <v>817</v>
      </c>
      <c r="AT868" s="30">
        <f>VLOOKUP(C868,AW:AX,2,FALSE)</f>
        <v>0</v>
      </c>
    </row>
    <row r="869" spans="1:46" ht="61.5" x14ac:dyDescent="0.85">
      <c r="A869" s="30">
        <v>1</v>
      </c>
      <c r="B869" s="108">
        <f>SUBTOTAL(103,$A$751:A869)</f>
        <v>114</v>
      </c>
      <c r="C869" s="34" t="s">
        <v>667</v>
      </c>
      <c r="D869" s="47">
        <f t="shared" ref="D869:D876" si="193">E869+F869+G869+H869+I869+J869+L869+N869+P869+R869+T869+U869+V869+W869+X869+Y869+Z869+AA869+AB869+AC869+AD869+AE869</f>
        <v>5121801</v>
      </c>
      <c r="E869" s="54">
        <v>0</v>
      </c>
      <c r="F869" s="54">
        <v>0</v>
      </c>
      <c r="G869" s="54">
        <v>0</v>
      </c>
      <c r="H869" s="54">
        <v>0</v>
      </c>
      <c r="I869" s="54">
        <v>0</v>
      </c>
      <c r="J869" s="54">
        <v>0</v>
      </c>
      <c r="K869" s="56">
        <v>0</v>
      </c>
      <c r="L869" s="54">
        <v>0</v>
      </c>
      <c r="M869" s="47">
        <v>981</v>
      </c>
      <c r="N869" s="47">
        <v>4898326.1100000003</v>
      </c>
      <c r="O869" s="47">
        <v>0</v>
      </c>
      <c r="P869" s="47">
        <v>0</v>
      </c>
      <c r="Q869" s="47">
        <v>0</v>
      </c>
      <c r="R869" s="47">
        <v>0</v>
      </c>
      <c r="S869" s="47">
        <v>0</v>
      </c>
      <c r="T869" s="47">
        <v>0</v>
      </c>
      <c r="U869" s="47">
        <v>0</v>
      </c>
      <c r="V869" s="47">
        <v>0</v>
      </c>
      <c r="W869" s="47">
        <v>0</v>
      </c>
      <c r="X869" s="47">
        <v>0</v>
      </c>
      <c r="Y869" s="47">
        <v>0</v>
      </c>
      <c r="Z869" s="47">
        <v>0</v>
      </c>
      <c r="AA869" s="47">
        <v>0</v>
      </c>
      <c r="AB869" s="47">
        <v>0</v>
      </c>
      <c r="AC869" s="47">
        <v>73474.89</v>
      </c>
      <c r="AD869" s="47">
        <v>150000</v>
      </c>
      <c r="AE869" s="47">
        <v>0</v>
      </c>
      <c r="AF869" s="50">
        <v>2022</v>
      </c>
      <c r="AG869" s="50">
        <v>2022</v>
      </c>
      <c r="AH869" s="51">
        <v>2022</v>
      </c>
      <c r="AT869" s="30" t="e">
        <f>VLOOKUP(C869,AW:AX,2,FALSE)</f>
        <v>#N/A</v>
      </c>
    </row>
    <row r="870" spans="1:46" ht="61.5" x14ac:dyDescent="0.85">
      <c r="A870" s="30">
        <v>1</v>
      </c>
      <c r="B870" s="108">
        <f>SUBTOTAL(103,$A$751:A870)</f>
        <v>115</v>
      </c>
      <c r="C870" s="34" t="s">
        <v>668</v>
      </c>
      <c r="D870" s="47">
        <f t="shared" si="193"/>
        <v>8124000</v>
      </c>
      <c r="E870" s="54">
        <v>0</v>
      </c>
      <c r="F870" s="54">
        <v>0</v>
      </c>
      <c r="G870" s="54">
        <v>0</v>
      </c>
      <c r="H870" s="54">
        <v>0</v>
      </c>
      <c r="I870" s="54">
        <v>0</v>
      </c>
      <c r="J870" s="54">
        <v>0</v>
      </c>
      <c r="K870" s="56">
        <v>0</v>
      </c>
      <c r="L870" s="54">
        <v>0</v>
      </c>
      <c r="M870" s="47">
        <v>1692.5</v>
      </c>
      <c r="N870" s="47">
        <v>7826600.9900000002</v>
      </c>
      <c r="O870" s="47">
        <v>0</v>
      </c>
      <c r="P870" s="47">
        <v>0</v>
      </c>
      <c r="Q870" s="47">
        <v>0</v>
      </c>
      <c r="R870" s="47">
        <v>0</v>
      </c>
      <c r="S870" s="47">
        <v>0</v>
      </c>
      <c r="T870" s="47">
        <v>0</v>
      </c>
      <c r="U870" s="47">
        <v>0</v>
      </c>
      <c r="V870" s="47">
        <v>0</v>
      </c>
      <c r="W870" s="47">
        <v>0</v>
      </c>
      <c r="X870" s="47">
        <v>0</v>
      </c>
      <c r="Y870" s="47">
        <v>0</v>
      </c>
      <c r="Z870" s="47">
        <v>0</v>
      </c>
      <c r="AA870" s="47">
        <v>0</v>
      </c>
      <c r="AB870" s="47">
        <v>0</v>
      </c>
      <c r="AC870" s="47">
        <v>117399.01</v>
      </c>
      <c r="AD870" s="47">
        <v>180000</v>
      </c>
      <c r="AE870" s="47">
        <v>0</v>
      </c>
      <c r="AF870" s="50">
        <v>2022</v>
      </c>
      <c r="AG870" s="50">
        <v>2022</v>
      </c>
      <c r="AH870" s="51">
        <v>2022</v>
      </c>
      <c r="AT870" s="30" t="e">
        <f>VLOOKUP(C870,AW:AX,2,FALSE)</f>
        <v>#N/A</v>
      </c>
    </row>
    <row r="871" spans="1:46" ht="61.5" x14ac:dyDescent="0.85">
      <c r="A871" s="30">
        <v>1</v>
      </c>
      <c r="B871" s="108">
        <f>SUBTOTAL(103,$A$751:A871)</f>
        <v>116</v>
      </c>
      <c r="C871" s="34" t="s">
        <v>674</v>
      </c>
      <c r="D871" s="47">
        <f t="shared" si="193"/>
        <v>4742041.0599999996</v>
      </c>
      <c r="E871" s="54">
        <v>0</v>
      </c>
      <c r="F871" s="54">
        <v>0</v>
      </c>
      <c r="G871" s="54">
        <v>0</v>
      </c>
      <c r="H871" s="54">
        <v>0</v>
      </c>
      <c r="I871" s="54">
        <v>0</v>
      </c>
      <c r="J871" s="54">
        <v>0</v>
      </c>
      <c r="K871" s="56">
        <v>0</v>
      </c>
      <c r="L871" s="54">
        <v>0</v>
      </c>
      <c r="M871" s="47">
        <v>0</v>
      </c>
      <c r="N871" s="47">
        <v>0</v>
      </c>
      <c r="O871" s="47">
        <v>0</v>
      </c>
      <c r="P871" s="47">
        <v>0</v>
      </c>
      <c r="Q871" s="47">
        <v>1159.1199999999999</v>
      </c>
      <c r="R871" s="47">
        <v>4474917.3</v>
      </c>
      <c r="S871" s="47">
        <v>0</v>
      </c>
      <c r="T871" s="47">
        <v>0</v>
      </c>
      <c r="U871" s="47">
        <v>0</v>
      </c>
      <c r="V871" s="47">
        <v>0</v>
      </c>
      <c r="W871" s="47">
        <v>0</v>
      </c>
      <c r="X871" s="47">
        <v>0</v>
      </c>
      <c r="Y871" s="47">
        <v>0</v>
      </c>
      <c r="Z871" s="47">
        <v>0</v>
      </c>
      <c r="AA871" s="47">
        <v>0</v>
      </c>
      <c r="AB871" s="47">
        <v>0</v>
      </c>
      <c r="AC871" s="47">
        <v>67123.759999999995</v>
      </c>
      <c r="AD871" s="47">
        <v>200000</v>
      </c>
      <c r="AE871" s="47">
        <v>0</v>
      </c>
      <c r="AF871" s="50">
        <v>2022</v>
      </c>
      <c r="AG871" s="50">
        <v>2022</v>
      </c>
      <c r="AH871" s="51">
        <v>2022</v>
      </c>
      <c r="AT871" s="30" t="e">
        <f>VLOOKUP(C871,AW:AX,2,FALSE)</f>
        <v>#N/A</v>
      </c>
    </row>
    <row r="872" spans="1:46" ht="61.5" x14ac:dyDescent="0.85">
      <c r="A872" s="30">
        <v>1</v>
      </c>
      <c r="B872" s="108">
        <f>SUBTOTAL(103,$A$751:A872)</f>
        <v>117</v>
      </c>
      <c r="C872" s="34" t="s">
        <v>672</v>
      </c>
      <c r="D872" s="47">
        <f t="shared" si="193"/>
        <v>9052752</v>
      </c>
      <c r="E872" s="54">
        <v>0</v>
      </c>
      <c r="F872" s="54">
        <v>0</v>
      </c>
      <c r="G872" s="54">
        <v>0</v>
      </c>
      <c r="H872" s="54">
        <v>0</v>
      </c>
      <c r="I872" s="54">
        <v>0</v>
      </c>
      <c r="J872" s="54">
        <v>0</v>
      </c>
      <c r="K872" s="56">
        <v>0</v>
      </c>
      <c r="L872" s="54">
        <v>0</v>
      </c>
      <c r="M872" s="47">
        <v>1812</v>
      </c>
      <c r="N872" s="47">
        <v>8741627.5899999999</v>
      </c>
      <c r="O872" s="47">
        <v>0</v>
      </c>
      <c r="P872" s="47">
        <v>0</v>
      </c>
      <c r="Q872" s="47">
        <v>0</v>
      </c>
      <c r="R872" s="47">
        <v>0</v>
      </c>
      <c r="S872" s="47">
        <v>0</v>
      </c>
      <c r="T872" s="47">
        <v>0</v>
      </c>
      <c r="U872" s="47">
        <v>0</v>
      </c>
      <c r="V872" s="47">
        <v>0</v>
      </c>
      <c r="W872" s="47">
        <v>0</v>
      </c>
      <c r="X872" s="47">
        <v>0</v>
      </c>
      <c r="Y872" s="47">
        <v>0</v>
      </c>
      <c r="Z872" s="47">
        <v>0</v>
      </c>
      <c r="AA872" s="47">
        <v>0</v>
      </c>
      <c r="AB872" s="47">
        <v>0</v>
      </c>
      <c r="AC872" s="47">
        <v>131124.41</v>
      </c>
      <c r="AD872" s="47">
        <v>180000</v>
      </c>
      <c r="AE872" s="47">
        <v>0</v>
      </c>
      <c r="AF872" s="50">
        <v>2022</v>
      </c>
      <c r="AG872" s="50">
        <v>2022</v>
      </c>
      <c r="AH872" s="51">
        <v>2022</v>
      </c>
      <c r="AT872" s="30" t="e">
        <f>VLOOKUP(C872,AW:AX,2,FALSE)</f>
        <v>#N/A</v>
      </c>
    </row>
    <row r="873" spans="1:46" ht="61.5" x14ac:dyDescent="0.85">
      <c r="A873" s="30">
        <v>1</v>
      </c>
      <c r="B873" s="108">
        <f>SUBTOTAL(103,$A$751:A873)</f>
        <v>118</v>
      </c>
      <c r="C873" s="34" t="s">
        <v>686</v>
      </c>
      <c r="D873" s="47">
        <f t="shared" si="193"/>
        <v>6820409.8600000003</v>
      </c>
      <c r="E873" s="54">
        <v>0</v>
      </c>
      <c r="F873" s="54">
        <v>0</v>
      </c>
      <c r="G873" s="54">
        <v>0</v>
      </c>
      <c r="H873" s="54">
        <v>0</v>
      </c>
      <c r="I873" s="54">
        <v>0</v>
      </c>
      <c r="J873" s="54">
        <v>0</v>
      </c>
      <c r="K873" s="56">
        <v>0</v>
      </c>
      <c r="L873" s="54">
        <v>0</v>
      </c>
      <c r="M873" s="47">
        <v>0</v>
      </c>
      <c r="N873" s="47">
        <v>0</v>
      </c>
      <c r="O873" s="47">
        <v>0</v>
      </c>
      <c r="P873" s="47">
        <v>0</v>
      </c>
      <c r="Q873" s="47">
        <v>0</v>
      </c>
      <c r="R873" s="47">
        <v>0</v>
      </c>
      <c r="S873" s="47">
        <v>209</v>
      </c>
      <c r="T873" s="47">
        <v>6571832.3700000001</v>
      </c>
      <c r="U873" s="47">
        <v>0</v>
      </c>
      <c r="V873" s="47">
        <v>0</v>
      </c>
      <c r="W873" s="47">
        <v>0</v>
      </c>
      <c r="X873" s="47">
        <v>0</v>
      </c>
      <c r="Y873" s="47">
        <v>0</v>
      </c>
      <c r="Z873" s="47">
        <v>0</v>
      </c>
      <c r="AA873" s="47">
        <v>0</v>
      </c>
      <c r="AB873" s="47">
        <v>0</v>
      </c>
      <c r="AC873" s="47">
        <v>98577.49</v>
      </c>
      <c r="AD873" s="47">
        <v>150000</v>
      </c>
      <c r="AE873" s="47">
        <v>0</v>
      </c>
      <c r="AF873" s="50">
        <v>2022</v>
      </c>
      <c r="AG873" s="50">
        <v>2022</v>
      </c>
      <c r="AH873" s="51">
        <v>2022</v>
      </c>
      <c r="AT873" s="30" t="e">
        <f>VLOOKUP(C873,AW:AX,2,FALSE)</f>
        <v>#N/A</v>
      </c>
    </row>
    <row r="874" spans="1:46" ht="61.5" x14ac:dyDescent="0.85">
      <c r="A874" s="30">
        <v>1</v>
      </c>
      <c r="B874" s="108">
        <f>SUBTOTAL(103,$A$751:A874)</f>
        <v>119</v>
      </c>
      <c r="C874" s="34" t="s">
        <v>690</v>
      </c>
      <c r="D874" s="47">
        <f t="shared" si="193"/>
        <v>9102212.3999999985</v>
      </c>
      <c r="E874" s="54">
        <v>0</v>
      </c>
      <c r="F874" s="54">
        <v>0</v>
      </c>
      <c r="G874" s="54">
        <v>0</v>
      </c>
      <c r="H874" s="54">
        <v>0</v>
      </c>
      <c r="I874" s="54">
        <v>0</v>
      </c>
      <c r="J874" s="54">
        <v>0</v>
      </c>
      <c r="K874" s="56">
        <v>0</v>
      </c>
      <c r="L874" s="54">
        <v>0</v>
      </c>
      <c r="M874" s="47">
        <v>1821.9</v>
      </c>
      <c r="N874" s="47">
        <v>8790357.0399999991</v>
      </c>
      <c r="O874" s="47">
        <v>0</v>
      </c>
      <c r="P874" s="47">
        <v>0</v>
      </c>
      <c r="Q874" s="47">
        <v>0</v>
      </c>
      <c r="R874" s="47">
        <v>0</v>
      </c>
      <c r="S874" s="47">
        <v>0</v>
      </c>
      <c r="T874" s="47">
        <v>0</v>
      </c>
      <c r="U874" s="47">
        <v>0</v>
      </c>
      <c r="V874" s="47">
        <v>0</v>
      </c>
      <c r="W874" s="47">
        <v>0</v>
      </c>
      <c r="X874" s="47">
        <v>0</v>
      </c>
      <c r="Y874" s="47">
        <v>0</v>
      </c>
      <c r="Z874" s="47">
        <v>0</v>
      </c>
      <c r="AA874" s="47">
        <v>0</v>
      </c>
      <c r="AB874" s="47">
        <v>0</v>
      </c>
      <c r="AC874" s="47">
        <v>131855.35999999999</v>
      </c>
      <c r="AD874" s="47">
        <v>180000</v>
      </c>
      <c r="AE874" s="47">
        <v>0</v>
      </c>
      <c r="AF874" s="50">
        <v>2022</v>
      </c>
      <c r="AG874" s="50">
        <v>2022</v>
      </c>
      <c r="AH874" s="51">
        <v>2022</v>
      </c>
      <c r="AT874" s="30" t="e">
        <f>VLOOKUP(C874,AW:AX,2,FALSE)</f>
        <v>#N/A</v>
      </c>
    </row>
    <row r="875" spans="1:46" ht="61.5" x14ac:dyDescent="0.85">
      <c r="A875" s="30">
        <v>1</v>
      </c>
      <c r="B875" s="108">
        <f>SUBTOTAL(103,$A$751:A875)</f>
        <v>120</v>
      </c>
      <c r="C875" s="34" t="s">
        <v>694</v>
      </c>
      <c r="D875" s="47">
        <f t="shared" si="193"/>
        <v>4594480</v>
      </c>
      <c r="E875" s="54">
        <v>0</v>
      </c>
      <c r="F875" s="54">
        <v>0</v>
      </c>
      <c r="G875" s="54">
        <v>0</v>
      </c>
      <c r="H875" s="54">
        <v>0</v>
      </c>
      <c r="I875" s="54">
        <v>0</v>
      </c>
      <c r="J875" s="54">
        <v>0</v>
      </c>
      <c r="K875" s="56">
        <v>0</v>
      </c>
      <c r="L875" s="54">
        <v>0</v>
      </c>
      <c r="M875" s="47">
        <v>880</v>
      </c>
      <c r="N875" s="47">
        <v>4378798.03</v>
      </c>
      <c r="O875" s="47">
        <v>0</v>
      </c>
      <c r="P875" s="47">
        <v>0</v>
      </c>
      <c r="Q875" s="47">
        <v>0</v>
      </c>
      <c r="R875" s="47">
        <v>0</v>
      </c>
      <c r="S875" s="47">
        <v>0</v>
      </c>
      <c r="T875" s="47">
        <v>0</v>
      </c>
      <c r="U875" s="47">
        <v>0</v>
      </c>
      <c r="V875" s="47">
        <v>0</v>
      </c>
      <c r="W875" s="47">
        <v>0</v>
      </c>
      <c r="X875" s="47">
        <v>0</v>
      </c>
      <c r="Y875" s="47">
        <v>0</v>
      </c>
      <c r="Z875" s="47">
        <v>0</v>
      </c>
      <c r="AA875" s="47">
        <v>0</v>
      </c>
      <c r="AB875" s="47">
        <v>0</v>
      </c>
      <c r="AC875" s="47">
        <v>65681.97</v>
      </c>
      <c r="AD875" s="47">
        <v>150000</v>
      </c>
      <c r="AE875" s="47">
        <v>0</v>
      </c>
      <c r="AF875" s="50">
        <v>2022</v>
      </c>
      <c r="AG875" s="50">
        <v>2022</v>
      </c>
      <c r="AH875" s="51">
        <v>2022</v>
      </c>
      <c r="AT875" s="30" t="e">
        <f>VLOOKUP(C875,AW:AX,2,FALSE)</f>
        <v>#N/A</v>
      </c>
    </row>
    <row r="876" spans="1:46" ht="61.5" x14ac:dyDescent="0.85">
      <c r="A876" s="30">
        <v>1</v>
      </c>
      <c r="B876" s="108">
        <f>SUBTOTAL(103,$A$751:A876)</f>
        <v>121</v>
      </c>
      <c r="C876" s="34" t="s">
        <v>693</v>
      </c>
      <c r="D876" s="47">
        <f t="shared" si="193"/>
        <v>4121700</v>
      </c>
      <c r="E876" s="54">
        <v>0</v>
      </c>
      <c r="F876" s="54">
        <v>0</v>
      </c>
      <c r="G876" s="54">
        <v>0</v>
      </c>
      <c r="H876" s="54">
        <v>0</v>
      </c>
      <c r="I876" s="54">
        <v>0</v>
      </c>
      <c r="J876" s="54">
        <v>0</v>
      </c>
      <c r="K876" s="56">
        <v>0</v>
      </c>
      <c r="L876" s="54">
        <v>0</v>
      </c>
      <c r="M876" s="47">
        <v>825</v>
      </c>
      <c r="N876" s="47">
        <v>3913004.93</v>
      </c>
      <c r="O876" s="47">
        <v>0</v>
      </c>
      <c r="P876" s="47">
        <v>0</v>
      </c>
      <c r="Q876" s="47">
        <v>0</v>
      </c>
      <c r="R876" s="47">
        <v>0</v>
      </c>
      <c r="S876" s="47">
        <v>0</v>
      </c>
      <c r="T876" s="47">
        <v>0</v>
      </c>
      <c r="U876" s="47">
        <v>0</v>
      </c>
      <c r="V876" s="47">
        <v>0</v>
      </c>
      <c r="W876" s="47">
        <v>0</v>
      </c>
      <c r="X876" s="47">
        <v>0</v>
      </c>
      <c r="Y876" s="47">
        <v>0</v>
      </c>
      <c r="Z876" s="47">
        <v>0</v>
      </c>
      <c r="AA876" s="47">
        <v>0</v>
      </c>
      <c r="AB876" s="47">
        <v>0</v>
      </c>
      <c r="AC876" s="47">
        <v>58695.07</v>
      </c>
      <c r="AD876" s="47">
        <v>150000</v>
      </c>
      <c r="AE876" s="47">
        <v>0</v>
      </c>
      <c r="AF876" s="50">
        <v>2022</v>
      </c>
      <c r="AG876" s="50">
        <v>2022</v>
      </c>
      <c r="AH876" s="51">
        <v>2022</v>
      </c>
      <c r="AT876" s="30" t="e">
        <f>VLOOKUP(C876,AW:AX,2,FALSE)</f>
        <v>#N/A</v>
      </c>
    </row>
    <row r="877" spans="1:46" ht="61.5" x14ac:dyDescent="0.85">
      <c r="B877" s="34" t="s">
        <v>884</v>
      </c>
      <c r="C877" s="34"/>
      <c r="D877" s="47">
        <f>D878+D879+D880</f>
        <v>9890638.1399999987</v>
      </c>
      <c r="E877" s="47">
        <f t="shared" ref="E877:AE877" si="194">E878+E879+E880</f>
        <v>0</v>
      </c>
      <c r="F877" s="47">
        <f t="shared" si="194"/>
        <v>0</v>
      </c>
      <c r="G877" s="47">
        <f t="shared" si="194"/>
        <v>0</v>
      </c>
      <c r="H877" s="47">
        <f t="shared" si="194"/>
        <v>0</v>
      </c>
      <c r="I877" s="47">
        <f t="shared" si="194"/>
        <v>0</v>
      </c>
      <c r="J877" s="47">
        <f t="shared" si="194"/>
        <v>0</v>
      </c>
      <c r="K877" s="49">
        <f t="shared" si="194"/>
        <v>0</v>
      </c>
      <c r="L877" s="47">
        <f t="shared" si="194"/>
        <v>0</v>
      </c>
      <c r="M877" s="47">
        <f t="shared" si="194"/>
        <v>1967.34</v>
      </c>
      <c r="N877" s="47">
        <f t="shared" si="194"/>
        <v>9330677.9700000007</v>
      </c>
      <c r="O877" s="47">
        <f t="shared" si="194"/>
        <v>0</v>
      </c>
      <c r="P877" s="47">
        <f t="shared" si="194"/>
        <v>0</v>
      </c>
      <c r="Q877" s="47">
        <f t="shared" si="194"/>
        <v>0</v>
      </c>
      <c r="R877" s="47">
        <f t="shared" si="194"/>
        <v>0</v>
      </c>
      <c r="S877" s="47">
        <f t="shared" si="194"/>
        <v>0</v>
      </c>
      <c r="T877" s="47">
        <f t="shared" si="194"/>
        <v>0</v>
      </c>
      <c r="U877" s="47">
        <f t="shared" si="194"/>
        <v>0</v>
      </c>
      <c r="V877" s="47">
        <f t="shared" si="194"/>
        <v>0</v>
      </c>
      <c r="W877" s="47">
        <f t="shared" si="194"/>
        <v>0</v>
      </c>
      <c r="X877" s="47">
        <f t="shared" si="194"/>
        <v>0</v>
      </c>
      <c r="Y877" s="47">
        <f t="shared" si="194"/>
        <v>0</v>
      </c>
      <c r="Z877" s="47">
        <f t="shared" si="194"/>
        <v>0</v>
      </c>
      <c r="AA877" s="47">
        <f t="shared" si="194"/>
        <v>0</v>
      </c>
      <c r="AB877" s="47">
        <f t="shared" si="194"/>
        <v>0</v>
      </c>
      <c r="AC877" s="47">
        <f t="shared" si="194"/>
        <v>139960.16999999998</v>
      </c>
      <c r="AD877" s="47">
        <f t="shared" si="194"/>
        <v>420000</v>
      </c>
      <c r="AE877" s="47">
        <f t="shared" si="194"/>
        <v>0</v>
      </c>
      <c r="AF877" s="121" t="s">
        <v>817</v>
      </c>
      <c r="AG877" s="121" t="s">
        <v>817</v>
      </c>
      <c r="AH877" s="122" t="s">
        <v>817</v>
      </c>
      <c r="AT877" s="30">
        <f>VLOOKUP(C877,AW:AX,2,FALSE)</f>
        <v>0</v>
      </c>
    </row>
    <row r="878" spans="1:46" ht="61.5" x14ac:dyDescent="0.85">
      <c r="A878" s="30">
        <v>1</v>
      </c>
      <c r="B878" s="108">
        <f>SUBTOTAL(103,$A$751:A878)</f>
        <v>122</v>
      </c>
      <c r="C878" s="34" t="s">
        <v>699</v>
      </c>
      <c r="D878" s="47">
        <f t="shared" ref="D878:D880" si="195">E878+F878+G878+H878+I878+J878+L878+N878+P878+R878+T878+U878+V878+W878+X878+Y878+Z878+AA878+AB878+AC878+AD878+AE878</f>
        <v>4229613.5999999996</v>
      </c>
      <c r="E878" s="54">
        <v>0</v>
      </c>
      <c r="F878" s="54">
        <v>0</v>
      </c>
      <c r="G878" s="54">
        <v>0</v>
      </c>
      <c r="H878" s="54">
        <v>0</v>
      </c>
      <c r="I878" s="54">
        <v>0</v>
      </c>
      <c r="J878" s="54">
        <v>0</v>
      </c>
      <c r="K878" s="56">
        <v>0</v>
      </c>
      <c r="L878" s="54">
        <v>0</v>
      </c>
      <c r="M878" s="47">
        <v>846.6</v>
      </c>
      <c r="N878" s="47">
        <v>4019323.74</v>
      </c>
      <c r="O878" s="47">
        <v>0</v>
      </c>
      <c r="P878" s="47">
        <v>0</v>
      </c>
      <c r="Q878" s="47">
        <v>0</v>
      </c>
      <c r="R878" s="47">
        <v>0</v>
      </c>
      <c r="S878" s="47">
        <v>0</v>
      </c>
      <c r="T878" s="47">
        <v>0</v>
      </c>
      <c r="U878" s="47">
        <v>0</v>
      </c>
      <c r="V878" s="47">
        <v>0</v>
      </c>
      <c r="W878" s="47">
        <v>0</v>
      </c>
      <c r="X878" s="47">
        <v>0</v>
      </c>
      <c r="Y878" s="47">
        <v>0</v>
      </c>
      <c r="Z878" s="47">
        <v>0</v>
      </c>
      <c r="AA878" s="47">
        <v>0</v>
      </c>
      <c r="AB878" s="47">
        <v>0</v>
      </c>
      <c r="AC878" s="47">
        <v>60289.86</v>
      </c>
      <c r="AD878" s="47">
        <v>150000</v>
      </c>
      <c r="AE878" s="47">
        <v>0</v>
      </c>
      <c r="AF878" s="50">
        <v>2022</v>
      </c>
      <c r="AG878" s="50">
        <v>2022</v>
      </c>
      <c r="AH878" s="51">
        <v>2022</v>
      </c>
      <c r="AT878" s="30" t="e">
        <f>VLOOKUP(C878,AW:AX,2,FALSE)</f>
        <v>#N/A</v>
      </c>
    </row>
    <row r="879" spans="1:46" ht="61.5" x14ac:dyDescent="0.85">
      <c r="A879" s="30">
        <v>1</v>
      </c>
      <c r="B879" s="108">
        <f>SUBTOTAL(103,$A$751:A879)</f>
        <v>123</v>
      </c>
      <c r="C879" s="34" t="s">
        <v>700</v>
      </c>
      <c r="D879" s="47">
        <f t="shared" si="195"/>
        <v>4226815.84</v>
      </c>
      <c r="E879" s="54">
        <v>0</v>
      </c>
      <c r="F879" s="54">
        <v>0</v>
      </c>
      <c r="G879" s="54">
        <v>0</v>
      </c>
      <c r="H879" s="54">
        <v>0</v>
      </c>
      <c r="I879" s="54">
        <v>0</v>
      </c>
      <c r="J879" s="54">
        <v>0</v>
      </c>
      <c r="K879" s="56">
        <v>0</v>
      </c>
      <c r="L879" s="54">
        <v>0</v>
      </c>
      <c r="M879" s="47">
        <v>846.04</v>
      </c>
      <c r="N879" s="47">
        <v>4016567.33</v>
      </c>
      <c r="O879" s="47">
        <v>0</v>
      </c>
      <c r="P879" s="47">
        <v>0</v>
      </c>
      <c r="Q879" s="47">
        <v>0</v>
      </c>
      <c r="R879" s="47">
        <v>0</v>
      </c>
      <c r="S879" s="47">
        <v>0</v>
      </c>
      <c r="T879" s="47">
        <v>0</v>
      </c>
      <c r="U879" s="47">
        <v>0</v>
      </c>
      <c r="V879" s="47">
        <v>0</v>
      </c>
      <c r="W879" s="47">
        <v>0</v>
      </c>
      <c r="X879" s="47">
        <v>0</v>
      </c>
      <c r="Y879" s="47">
        <v>0</v>
      </c>
      <c r="Z879" s="47">
        <v>0</v>
      </c>
      <c r="AA879" s="47">
        <v>0</v>
      </c>
      <c r="AB879" s="47">
        <v>0</v>
      </c>
      <c r="AC879" s="47">
        <v>60248.51</v>
      </c>
      <c r="AD879" s="47">
        <v>150000</v>
      </c>
      <c r="AE879" s="47">
        <v>0</v>
      </c>
      <c r="AF879" s="50">
        <v>2022</v>
      </c>
      <c r="AG879" s="50">
        <v>2022</v>
      </c>
      <c r="AH879" s="51">
        <v>2022</v>
      </c>
      <c r="AT879" s="30" t="e">
        <f>VLOOKUP(C879,AW:AX,2,FALSE)</f>
        <v>#N/A</v>
      </c>
    </row>
    <row r="880" spans="1:46" ht="61.5" x14ac:dyDescent="0.85">
      <c r="A880" s="30">
        <v>1</v>
      </c>
      <c r="B880" s="108">
        <f>SUBTOTAL(103,$A$751:A880)</f>
        <v>124</v>
      </c>
      <c r="C880" s="34" t="s">
        <v>697</v>
      </c>
      <c r="D880" s="47">
        <f t="shared" si="195"/>
        <v>1434208.7</v>
      </c>
      <c r="E880" s="54">
        <v>0</v>
      </c>
      <c r="F880" s="54">
        <v>0</v>
      </c>
      <c r="G880" s="54">
        <v>0</v>
      </c>
      <c r="H880" s="54">
        <v>0</v>
      </c>
      <c r="I880" s="54">
        <v>0</v>
      </c>
      <c r="J880" s="54">
        <v>0</v>
      </c>
      <c r="K880" s="56">
        <v>0</v>
      </c>
      <c r="L880" s="54">
        <v>0</v>
      </c>
      <c r="M880" s="47">
        <v>274.7</v>
      </c>
      <c r="N880" s="47">
        <v>1294786.8999999999</v>
      </c>
      <c r="O880" s="47">
        <v>0</v>
      </c>
      <c r="P880" s="47">
        <v>0</v>
      </c>
      <c r="Q880" s="47">
        <v>0</v>
      </c>
      <c r="R880" s="47">
        <v>0</v>
      </c>
      <c r="S880" s="47">
        <v>0</v>
      </c>
      <c r="T880" s="47">
        <v>0</v>
      </c>
      <c r="U880" s="47">
        <v>0</v>
      </c>
      <c r="V880" s="47">
        <v>0</v>
      </c>
      <c r="W880" s="47">
        <v>0</v>
      </c>
      <c r="X880" s="47">
        <v>0</v>
      </c>
      <c r="Y880" s="47">
        <v>0</v>
      </c>
      <c r="Z880" s="47">
        <v>0</v>
      </c>
      <c r="AA880" s="47">
        <v>0</v>
      </c>
      <c r="AB880" s="47">
        <v>0</v>
      </c>
      <c r="AC880" s="47">
        <v>19421.8</v>
      </c>
      <c r="AD880" s="47">
        <v>120000</v>
      </c>
      <c r="AE880" s="47">
        <v>0</v>
      </c>
      <c r="AF880" s="50">
        <v>2022</v>
      </c>
      <c r="AG880" s="50">
        <v>2022</v>
      </c>
      <c r="AH880" s="51">
        <v>2022</v>
      </c>
      <c r="AT880" s="30" t="e">
        <f>VLOOKUP(C880,AW:AX,2,FALSE)</f>
        <v>#N/A</v>
      </c>
    </row>
    <row r="881" spans="1:46" ht="61.5" x14ac:dyDescent="0.85">
      <c r="B881" s="34" t="s">
        <v>885</v>
      </c>
      <c r="C881" s="34"/>
      <c r="D881" s="47">
        <f>D882+D883</f>
        <v>11422752.699999999</v>
      </c>
      <c r="E881" s="47">
        <f t="shared" ref="E881:AE881" si="196">E882+E883</f>
        <v>0</v>
      </c>
      <c r="F881" s="47">
        <f t="shared" si="196"/>
        <v>0</v>
      </c>
      <c r="G881" s="47">
        <f t="shared" si="196"/>
        <v>3881891.1399999997</v>
      </c>
      <c r="H881" s="47">
        <f t="shared" si="196"/>
        <v>0</v>
      </c>
      <c r="I881" s="47">
        <f t="shared" si="196"/>
        <v>0</v>
      </c>
      <c r="J881" s="47">
        <f t="shared" si="196"/>
        <v>0</v>
      </c>
      <c r="K881" s="49">
        <f t="shared" si="196"/>
        <v>0</v>
      </c>
      <c r="L881" s="47">
        <f t="shared" si="196"/>
        <v>0</v>
      </c>
      <c r="M881" s="47">
        <f t="shared" si="196"/>
        <v>0</v>
      </c>
      <c r="N881" s="47">
        <f t="shared" si="196"/>
        <v>0</v>
      </c>
      <c r="O881" s="47">
        <f t="shared" si="196"/>
        <v>0</v>
      </c>
      <c r="P881" s="47">
        <f t="shared" si="196"/>
        <v>0</v>
      </c>
      <c r="Q881" s="47">
        <f t="shared" si="196"/>
        <v>782.6</v>
      </c>
      <c r="R881" s="47">
        <f t="shared" si="196"/>
        <v>2719809.65</v>
      </c>
      <c r="S881" s="47">
        <f t="shared" si="196"/>
        <v>144</v>
      </c>
      <c r="T881" s="47">
        <f t="shared" si="196"/>
        <v>4061109.75</v>
      </c>
      <c r="U881" s="47">
        <f t="shared" si="196"/>
        <v>0</v>
      </c>
      <c r="V881" s="47">
        <f t="shared" si="196"/>
        <v>0</v>
      </c>
      <c r="W881" s="47">
        <f t="shared" si="196"/>
        <v>0</v>
      </c>
      <c r="X881" s="47">
        <f t="shared" si="196"/>
        <v>0</v>
      </c>
      <c r="Y881" s="47">
        <f t="shared" si="196"/>
        <v>0</v>
      </c>
      <c r="Z881" s="47">
        <f t="shared" si="196"/>
        <v>0</v>
      </c>
      <c r="AA881" s="47">
        <f t="shared" si="196"/>
        <v>0</v>
      </c>
      <c r="AB881" s="47">
        <f t="shared" si="196"/>
        <v>0</v>
      </c>
      <c r="AC881" s="47">
        <f t="shared" si="196"/>
        <v>159942.16</v>
      </c>
      <c r="AD881" s="47">
        <f t="shared" si="196"/>
        <v>600000</v>
      </c>
      <c r="AE881" s="47">
        <f t="shared" si="196"/>
        <v>0</v>
      </c>
      <c r="AF881" s="121" t="s">
        <v>817</v>
      </c>
      <c r="AG881" s="121" t="s">
        <v>817</v>
      </c>
      <c r="AH881" s="122" t="s">
        <v>817</v>
      </c>
      <c r="AT881" s="30">
        <f>VLOOKUP(C881,AW:AX,2,FALSE)</f>
        <v>0</v>
      </c>
    </row>
    <row r="882" spans="1:46" ht="61.5" x14ac:dyDescent="0.85">
      <c r="A882" s="30">
        <v>1</v>
      </c>
      <c r="B882" s="108">
        <f>SUBTOTAL(103,$A$751:A882)</f>
        <v>125</v>
      </c>
      <c r="C882" s="34" t="s">
        <v>703</v>
      </c>
      <c r="D882" s="47">
        <f t="shared" ref="D882:D883" si="197">E882+F882+G882+H882+I882+J882+L882+N882+P882+R882+T882+U882+V882+W882+X882+Y882+Z882+AA882+AB882+AC882+AD882+AE882</f>
        <v>4240119.51</v>
      </c>
      <c r="E882" s="54">
        <v>0</v>
      </c>
      <c r="F882" s="54">
        <v>0</v>
      </c>
      <c r="G882" s="47">
        <v>3881891.1399999997</v>
      </c>
      <c r="H882" s="54">
        <v>0</v>
      </c>
      <c r="I882" s="54">
        <v>0</v>
      </c>
      <c r="J882" s="54">
        <v>0</v>
      </c>
      <c r="K882" s="56">
        <v>0</v>
      </c>
      <c r="L882" s="54">
        <v>0</v>
      </c>
      <c r="M882" s="47">
        <v>0</v>
      </c>
      <c r="N882" s="47">
        <v>0</v>
      </c>
      <c r="O882" s="47">
        <v>0</v>
      </c>
      <c r="P882" s="47">
        <v>0</v>
      </c>
      <c r="Q882" s="47">
        <v>0</v>
      </c>
      <c r="R882" s="47">
        <v>0</v>
      </c>
      <c r="S882" s="47">
        <v>0</v>
      </c>
      <c r="T882" s="47">
        <v>0</v>
      </c>
      <c r="U882" s="47">
        <v>0</v>
      </c>
      <c r="V882" s="47">
        <v>0</v>
      </c>
      <c r="W882" s="47">
        <v>0</v>
      </c>
      <c r="X882" s="47">
        <v>0</v>
      </c>
      <c r="Y882" s="47">
        <v>0</v>
      </c>
      <c r="Z882" s="47">
        <v>0</v>
      </c>
      <c r="AA882" s="47">
        <v>0</v>
      </c>
      <c r="AB882" s="47">
        <v>0</v>
      </c>
      <c r="AC882" s="47">
        <v>58228.37</v>
      </c>
      <c r="AD882" s="47">
        <v>300000</v>
      </c>
      <c r="AE882" s="47">
        <v>0</v>
      </c>
      <c r="AF882" s="50">
        <v>2022</v>
      </c>
      <c r="AG882" s="50">
        <v>2022</v>
      </c>
      <c r="AH882" s="51">
        <v>2022</v>
      </c>
      <c r="AT882" s="30" t="e">
        <f>VLOOKUP(C882,AW:AX,2,FALSE)</f>
        <v>#N/A</v>
      </c>
    </row>
    <row r="883" spans="1:46" ht="61.5" x14ac:dyDescent="0.85">
      <c r="A883" s="30">
        <v>1</v>
      </c>
      <c r="B883" s="108">
        <f>SUBTOTAL(103,$A$751:A883)</f>
        <v>126</v>
      </c>
      <c r="C883" s="34" t="s">
        <v>707</v>
      </c>
      <c r="D883" s="47">
        <f t="shared" si="197"/>
        <v>7182633.1900000004</v>
      </c>
      <c r="E883" s="54">
        <v>0</v>
      </c>
      <c r="F883" s="54">
        <v>0</v>
      </c>
      <c r="G883" s="57">
        <v>0</v>
      </c>
      <c r="H883" s="54">
        <v>0</v>
      </c>
      <c r="I883" s="54">
        <v>0</v>
      </c>
      <c r="J883" s="54">
        <v>0</v>
      </c>
      <c r="K883" s="56">
        <v>0</v>
      </c>
      <c r="L883" s="54">
        <v>0</v>
      </c>
      <c r="M883" s="47">
        <v>0</v>
      </c>
      <c r="N883" s="47">
        <v>0</v>
      </c>
      <c r="O883" s="47">
        <v>0</v>
      </c>
      <c r="P883" s="47">
        <v>0</v>
      </c>
      <c r="Q883" s="47">
        <v>782.6</v>
      </c>
      <c r="R883" s="47">
        <v>2719809.65</v>
      </c>
      <c r="S883" s="47">
        <v>144</v>
      </c>
      <c r="T883" s="47">
        <v>4061109.75</v>
      </c>
      <c r="U883" s="47">
        <v>0</v>
      </c>
      <c r="V883" s="47">
        <v>0</v>
      </c>
      <c r="W883" s="47">
        <v>0</v>
      </c>
      <c r="X883" s="47">
        <v>0</v>
      </c>
      <c r="Y883" s="47">
        <v>0</v>
      </c>
      <c r="Z883" s="47">
        <v>0</v>
      </c>
      <c r="AA883" s="47">
        <v>0</v>
      </c>
      <c r="AB883" s="47">
        <v>0</v>
      </c>
      <c r="AC883" s="47">
        <v>101713.79</v>
      </c>
      <c r="AD883" s="47">
        <v>300000</v>
      </c>
      <c r="AE883" s="47">
        <v>0</v>
      </c>
      <c r="AF883" s="50">
        <v>2022</v>
      </c>
      <c r="AG883" s="50">
        <v>2022</v>
      </c>
      <c r="AH883" s="51">
        <v>2022</v>
      </c>
      <c r="AT883" s="30" t="e">
        <f>VLOOKUP(C883,AW:AX,2,FALSE)</f>
        <v>#N/A</v>
      </c>
    </row>
    <row r="884" spans="1:46" ht="61.5" x14ac:dyDescent="0.85">
      <c r="B884" s="34" t="s">
        <v>886</v>
      </c>
      <c r="C884" s="34"/>
      <c r="D884" s="47">
        <f>D885+D886</f>
        <v>9642280</v>
      </c>
      <c r="E884" s="47">
        <f t="shared" ref="E884:AE884" si="198">E885+E886</f>
        <v>0</v>
      </c>
      <c r="F884" s="47">
        <f t="shared" si="198"/>
        <v>0</v>
      </c>
      <c r="G884" s="47">
        <f t="shared" si="198"/>
        <v>0</v>
      </c>
      <c r="H884" s="47">
        <f t="shared" si="198"/>
        <v>0</v>
      </c>
      <c r="I884" s="47">
        <f t="shared" si="198"/>
        <v>0</v>
      </c>
      <c r="J884" s="47">
        <f t="shared" si="198"/>
        <v>0</v>
      </c>
      <c r="K884" s="49">
        <f t="shared" si="198"/>
        <v>0</v>
      </c>
      <c r="L884" s="47">
        <f t="shared" si="198"/>
        <v>0</v>
      </c>
      <c r="M884" s="47">
        <f t="shared" si="198"/>
        <v>1930</v>
      </c>
      <c r="N884" s="47">
        <f t="shared" si="198"/>
        <v>9174660.0999999996</v>
      </c>
      <c r="O884" s="47">
        <f t="shared" si="198"/>
        <v>0</v>
      </c>
      <c r="P884" s="47">
        <f t="shared" si="198"/>
        <v>0</v>
      </c>
      <c r="Q884" s="47">
        <f t="shared" si="198"/>
        <v>0</v>
      </c>
      <c r="R884" s="47">
        <f t="shared" si="198"/>
        <v>0</v>
      </c>
      <c r="S884" s="47">
        <f t="shared" si="198"/>
        <v>0</v>
      </c>
      <c r="T884" s="47">
        <f t="shared" si="198"/>
        <v>0</v>
      </c>
      <c r="U884" s="47">
        <f t="shared" si="198"/>
        <v>0</v>
      </c>
      <c r="V884" s="47">
        <f t="shared" si="198"/>
        <v>0</v>
      </c>
      <c r="W884" s="47">
        <f t="shared" si="198"/>
        <v>0</v>
      </c>
      <c r="X884" s="47">
        <f t="shared" si="198"/>
        <v>0</v>
      </c>
      <c r="Y884" s="47">
        <f t="shared" si="198"/>
        <v>0</v>
      </c>
      <c r="Z884" s="47">
        <f t="shared" si="198"/>
        <v>0</v>
      </c>
      <c r="AA884" s="47">
        <f t="shared" si="198"/>
        <v>0</v>
      </c>
      <c r="AB884" s="47">
        <f t="shared" si="198"/>
        <v>0</v>
      </c>
      <c r="AC884" s="47">
        <f t="shared" si="198"/>
        <v>137619.9</v>
      </c>
      <c r="AD884" s="47">
        <f t="shared" si="198"/>
        <v>330000</v>
      </c>
      <c r="AE884" s="47">
        <f t="shared" si="198"/>
        <v>0</v>
      </c>
      <c r="AF884" s="121" t="s">
        <v>817</v>
      </c>
      <c r="AG884" s="121" t="s">
        <v>817</v>
      </c>
      <c r="AH884" s="122" t="s">
        <v>817</v>
      </c>
      <c r="AT884" s="30">
        <f>VLOOKUP(C884,AW:AX,2,FALSE)</f>
        <v>0</v>
      </c>
    </row>
    <row r="885" spans="1:46" ht="61.5" x14ac:dyDescent="0.85">
      <c r="A885" s="30">
        <v>1</v>
      </c>
      <c r="B885" s="108">
        <f>SUBTOTAL(103,$A$751:A885)</f>
        <v>127</v>
      </c>
      <c r="C885" s="34" t="s">
        <v>712</v>
      </c>
      <c r="D885" s="47">
        <f t="shared" ref="D885:D886" si="199">E885+F885+G885+H885+I885+J885+L885+N885+P885+R885+T885+U885+V885+W885+X885+Y885+Z885+AA885+AB885+AC885+AD885+AE885</f>
        <v>4146680</v>
      </c>
      <c r="E885" s="54">
        <v>0</v>
      </c>
      <c r="F885" s="54">
        <v>0</v>
      </c>
      <c r="G885" s="54">
        <v>0</v>
      </c>
      <c r="H885" s="54">
        <v>0</v>
      </c>
      <c r="I885" s="54">
        <v>0</v>
      </c>
      <c r="J885" s="54">
        <v>0</v>
      </c>
      <c r="K885" s="56">
        <v>0</v>
      </c>
      <c r="L885" s="54">
        <v>0</v>
      </c>
      <c r="M885" s="47">
        <v>830</v>
      </c>
      <c r="N885" s="47">
        <v>3937615.76</v>
      </c>
      <c r="O885" s="47">
        <v>0</v>
      </c>
      <c r="P885" s="47">
        <v>0</v>
      </c>
      <c r="Q885" s="47">
        <v>0</v>
      </c>
      <c r="R885" s="47">
        <v>0</v>
      </c>
      <c r="S885" s="47">
        <v>0</v>
      </c>
      <c r="T885" s="47">
        <v>0</v>
      </c>
      <c r="U885" s="47">
        <v>0</v>
      </c>
      <c r="V885" s="47">
        <v>0</v>
      </c>
      <c r="W885" s="47">
        <v>0</v>
      </c>
      <c r="X885" s="47">
        <v>0</v>
      </c>
      <c r="Y885" s="47">
        <v>0</v>
      </c>
      <c r="Z885" s="47">
        <v>0</v>
      </c>
      <c r="AA885" s="47">
        <v>0</v>
      </c>
      <c r="AB885" s="47">
        <v>0</v>
      </c>
      <c r="AC885" s="47">
        <v>59064.24</v>
      </c>
      <c r="AD885" s="47">
        <v>150000</v>
      </c>
      <c r="AE885" s="47">
        <v>0</v>
      </c>
      <c r="AF885" s="50">
        <v>2022</v>
      </c>
      <c r="AG885" s="50">
        <v>2022</v>
      </c>
      <c r="AH885" s="51">
        <v>2022</v>
      </c>
      <c r="AT885" s="30" t="e">
        <f>VLOOKUP(C885,AW:AX,2,FALSE)</f>
        <v>#N/A</v>
      </c>
    </row>
    <row r="886" spans="1:46" ht="61.5" x14ac:dyDescent="0.85">
      <c r="A886" s="30">
        <v>1</v>
      </c>
      <c r="B886" s="108">
        <f>SUBTOTAL(103,$A$751:A886)</f>
        <v>128</v>
      </c>
      <c r="C886" s="34" t="s">
        <v>716</v>
      </c>
      <c r="D886" s="47">
        <f t="shared" si="199"/>
        <v>5495600</v>
      </c>
      <c r="E886" s="54">
        <v>0</v>
      </c>
      <c r="F886" s="54">
        <v>0</v>
      </c>
      <c r="G886" s="54">
        <v>0</v>
      </c>
      <c r="H886" s="54">
        <v>0</v>
      </c>
      <c r="I886" s="54">
        <v>0</v>
      </c>
      <c r="J886" s="54">
        <v>0</v>
      </c>
      <c r="K886" s="56">
        <v>0</v>
      </c>
      <c r="L886" s="54">
        <v>0</v>
      </c>
      <c r="M886" s="47">
        <v>1100</v>
      </c>
      <c r="N886" s="47">
        <v>5237044.34</v>
      </c>
      <c r="O886" s="47">
        <v>0</v>
      </c>
      <c r="P886" s="47">
        <v>0</v>
      </c>
      <c r="Q886" s="47">
        <v>0</v>
      </c>
      <c r="R886" s="47">
        <v>0</v>
      </c>
      <c r="S886" s="47">
        <v>0</v>
      </c>
      <c r="T886" s="47">
        <v>0</v>
      </c>
      <c r="U886" s="47">
        <v>0</v>
      </c>
      <c r="V886" s="47">
        <v>0</v>
      </c>
      <c r="W886" s="47">
        <v>0</v>
      </c>
      <c r="X886" s="47">
        <v>0</v>
      </c>
      <c r="Y886" s="47">
        <v>0</v>
      </c>
      <c r="Z886" s="47">
        <v>0</v>
      </c>
      <c r="AA886" s="47">
        <v>0</v>
      </c>
      <c r="AB886" s="47">
        <v>0</v>
      </c>
      <c r="AC886" s="47">
        <v>78555.66</v>
      </c>
      <c r="AD886" s="47">
        <v>180000</v>
      </c>
      <c r="AE886" s="47">
        <v>0</v>
      </c>
      <c r="AF886" s="50">
        <v>2022</v>
      </c>
      <c r="AG886" s="50">
        <v>2022</v>
      </c>
      <c r="AH886" s="51">
        <v>2022</v>
      </c>
      <c r="AT886" s="30" t="e">
        <f>VLOOKUP(C886,AW:AX,2,FALSE)</f>
        <v>#N/A</v>
      </c>
    </row>
    <row r="887" spans="1:46" ht="61.5" x14ac:dyDescent="0.85">
      <c r="B887" s="34" t="s">
        <v>887</v>
      </c>
      <c r="C887" s="128"/>
      <c r="D887" s="47">
        <f>D888</f>
        <v>4369866.08</v>
      </c>
      <c r="E887" s="47">
        <f t="shared" ref="E887:AE887" si="200">E888</f>
        <v>0</v>
      </c>
      <c r="F887" s="47">
        <f t="shared" si="200"/>
        <v>0</v>
      </c>
      <c r="G887" s="47">
        <f t="shared" si="200"/>
        <v>0</v>
      </c>
      <c r="H887" s="47">
        <f t="shared" si="200"/>
        <v>0</v>
      </c>
      <c r="I887" s="47">
        <f t="shared" si="200"/>
        <v>0</v>
      </c>
      <c r="J887" s="47">
        <f t="shared" si="200"/>
        <v>0</v>
      </c>
      <c r="K887" s="49">
        <f t="shared" si="200"/>
        <v>0</v>
      </c>
      <c r="L887" s="47">
        <f t="shared" si="200"/>
        <v>0</v>
      </c>
      <c r="M887" s="47">
        <f t="shared" si="200"/>
        <v>1203</v>
      </c>
      <c r="N887" s="47">
        <f t="shared" si="200"/>
        <v>4127946.88</v>
      </c>
      <c r="O887" s="47">
        <f t="shared" si="200"/>
        <v>0</v>
      </c>
      <c r="P887" s="47">
        <f t="shared" si="200"/>
        <v>0</v>
      </c>
      <c r="Q887" s="47">
        <f t="shared" si="200"/>
        <v>0</v>
      </c>
      <c r="R887" s="47">
        <f t="shared" si="200"/>
        <v>0</v>
      </c>
      <c r="S887" s="47">
        <f t="shared" si="200"/>
        <v>0</v>
      </c>
      <c r="T887" s="47">
        <f t="shared" si="200"/>
        <v>0</v>
      </c>
      <c r="U887" s="47">
        <f t="shared" si="200"/>
        <v>0</v>
      </c>
      <c r="V887" s="47">
        <f t="shared" si="200"/>
        <v>0</v>
      </c>
      <c r="W887" s="47">
        <f t="shared" si="200"/>
        <v>0</v>
      </c>
      <c r="X887" s="47">
        <f t="shared" si="200"/>
        <v>0</v>
      </c>
      <c r="Y887" s="47">
        <f t="shared" si="200"/>
        <v>0</v>
      </c>
      <c r="Z887" s="47">
        <f t="shared" si="200"/>
        <v>0</v>
      </c>
      <c r="AA887" s="47">
        <f t="shared" si="200"/>
        <v>0</v>
      </c>
      <c r="AB887" s="47">
        <f t="shared" si="200"/>
        <v>0</v>
      </c>
      <c r="AC887" s="47">
        <f t="shared" si="200"/>
        <v>61919.199999999997</v>
      </c>
      <c r="AD887" s="47">
        <f t="shared" si="200"/>
        <v>180000</v>
      </c>
      <c r="AE887" s="47">
        <f t="shared" si="200"/>
        <v>0</v>
      </c>
      <c r="AF887" s="121" t="s">
        <v>817</v>
      </c>
      <c r="AG887" s="121" t="s">
        <v>817</v>
      </c>
      <c r="AH887" s="122" t="s">
        <v>817</v>
      </c>
      <c r="AT887" s="30">
        <f>VLOOKUP(C887,AW:AX,2,FALSE)</f>
        <v>0</v>
      </c>
    </row>
    <row r="888" spans="1:46" ht="61.5" x14ac:dyDescent="0.85">
      <c r="A888" s="30">
        <v>1</v>
      </c>
      <c r="B888" s="108">
        <f>SUBTOTAL(103,$A$751:A888)</f>
        <v>129</v>
      </c>
      <c r="C888" s="34" t="s">
        <v>736</v>
      </c>
      <c r="D888" s="47">
        <f>E888+F888+G888+H888+I888+J888+L888+N888+P888+R888+T888+U888+V888+W888+X888+Y888+Z888+AA888+AB888+AC888+AD888+AE888</f>
        <v>4369866.08</v>
      </c>
      <c r="E888" s="47">
        <v>0</v>
      </c>
      <c r="F888" s="47">
        <v>0</v>
      </c>
      <c r="G888" s="47">
        <v>0</v>
      </c>
      <c r="H888" s="47">
        <v>0</v>
      </c>
      <c r="I888" s="47">
        <v>0</v>
      </c>
      <c r="J888" s="47">
        <v>0</v>
      </c>
      <c r="K888" s="49">
        <v>0</v>
      </c>
      <c r="L888" s="47">
        <v>0</v>
      </c>
      <c r="M888" s="47">
        <v>1203</v>
      </c>
      <c r="N888" s="47">
        <v>4127946.88</v>
      </c>
      <c r="O888" s="47">
        <v>0</v>
      </c>
      <c r="P888" s="47">
        <v>0</v>
      </c>
      <c r="Q888" s="47">
        <v>0</v>
      </c>
      <c r="R888" s="47">
        <v>0</v>
      </c>
      <c r="S888" s="47">
        <v>0</v>
      </c>
      <c r="T888" s="47">
        <v>0</v>
      </c>
      <c r="U888" s="47">
        <v>0</v>
      </c>
      <c r="V888" s="47">
        <v>0</v>
      </c>
      <c r="W888" s="47">
        <v>0</v>
      </c>
      <c r="X888" s="47">
        <v>0</v>
      </c>
      <c r="Y888" s="47">
        <v>0</v>
      </c>
      <c r="Z888" s="47">
        <v>0</v>
      </c>
      <c r="AA888" s="47">
        <v>0</v>
      </c>
      <c r="AB888" s="47">
        <v>0</v>
      </c>
      <c r="AC888" s="47">
        <f>ROUND(N888*1.5%,2)</f>
        <v>61919.199999999997</v>
      </c>
      <c r="AD888" s="47">
        <v>180000</v>
      </c>
      <c r="AE888" s="47">
        <v>0</v>
      </c>
      <c r="AF888" s="50">
        <v>2022</v>
      </c>
      <c r="AG888" s="50">
        <v>2022</v>
      </c>
      <c r="AH888" s="51">
        <v>2022</v>
      </c>
      <c r="AT888" s="30" t="e">
        <f>VLOOKUP(C888,AW:AX,2,FALSE)</f>
        <v>#N/A</v>
      </c>
    </row>
    <row r="889" spans="1:46" ht="61.5" x14ac:dyDescent="0.85">
      <c r="B889" s="34" t="s">
        <v>888</v>
      </c>
      <c r="C889" s="34"/>
      <c r="D889" s="47">
        <f>D890</f>
        <v>2936950.21</v>
      </c>
      <c r="E889" s="47">
        <f t="shared" ref="E889:AE889" si="201">E890</f>
        <v>0</v>
      </c>
      <c r="F889" s="47">
        <f t="shared" si="201"/>
        <v>0</v>
      </c>
      <c r="G889" s="47">
        <f t="shared" si="201"/>
        <v>0</v>
      </c>
      <c r="H889" s="47">
        <f t="shared" si="201"/>
        <v>0</v>
      </c>
      <c r="I889" s="47">
        <f t="shared" si="201"/>
        <v>0</v>
      </c>
      <c r="J889" s="47">
        <f t="shared" si="201"/>
        <v>0</v>
      </c>
      <c r="K889" s="49">
        <f t="shared" si="201"/>
        <v>0</v>
      </c>
      <c r="L889" s="47">
        <f t="shared" si="201"/>
        <v>0</v>
      </c>
      <c r="M889" s="47">
        <f t="shared" si="201"/>
        <v>0</v>
      </c>
      <c r="N889" s="47">
        <f t="shared" si="201"/>
        <v>0</v>
      </c>
      <c r="O889" s="47">
        <f t="shared" si="201"/>
        <v>0</v>
      </c>
      <c r="P889" s="47">
        <f t="shared" si="201"/>
        <v>0</v>
      </c>
      <c r="Q889" s="47">
        <f t="shared" si="201"/>
        <v>787</v>
      </c>
      <c r="R889" s="47">
        <f t="shared" si="201"/>
        <v>2765468.19</v>
      </c>
      <c r="S889" s="47">
        <f t="shared" si="201"/>
        <v>0</v>
      </c>
      <c r="T889" s="47">
        <f t="shared" si="201"/>
        <v>0</v>
      </c>
      <c r="U889" s="47">
        <f t="shared" si="201"/>
        <v>0</v>
      </c>
      <c r="V889" s="47">
        <f t="shared" si="201"/>
        <v>0</v>
      </c>
      <c r="W889" s="47">
        <f t="shared" si="201"/>
        <v>0</v>
      </c>
      <c r="X889" s="47">
        <f t="shared" si="201"/>
        <v>0</v>
      </c>
      <c r="Y889" s="47">
        <f t="shared" si="201"/>
        <v>0</v>
      </c>
      <c r="Z889" s="47">
        <f t="shared" si="201"/>
        <v>0</v>
      </c>
      <c r="AA889" s="47">
        <f t="shared" si="201"/>
        <v>0</v>
      </c>
      <c r="AB889" s="47">
        <f t="shared" si="201"/>
        <v>0</v>
      </c>
      <c r="AC889" s="47">
        <f t="shared" si="201"/>
        <v>41482.019999999997</v>
      </c>
      <c r="AD889" s="47">
        <f t="shared" si="201"/>
        <v>130000</v>
      </c>
      <c r="AE889" s="47">
        <f t="shared" si="201"/>
        <v>0</v>
      </c>
      <c r="AF889" s="121" t="s">
        <v>817</v>
      </c>
      <c r="AG889" s="121" t="s">
        <v>817</v>
      </c>
      <c r="AH889" s="122" t="s">
        <v>817</v>
      </c>
      <c r="AT889" s="30">
        <f>VLOOKUP(C889,AW:AX,2,FALSE)</f>
        <v>0</v>
      </c>
    </row>
    <row r="890" spans="1:46" ht="61.5" x14ac:dyDescent="0.85">
      <c r="A890" s="30">
        <v>1</v>
      </c>
      <c r="B890" s="108">
        <f>SUBTOTAL(103,$A$751:A890)</f>
        <v>130</v>
      </c>
      <c r="C890" s="34" t="s">
        <v>752</v>
      </c>
      <c r="D890" s="47">
        <f>E890+F890+G890+H890+I890+J890+L890+N890+P890+R890+T890+U890+V890+W890+X890+Y890+Z890+AA890+AB890+AC890+AD890+AE890</f>
        <v>2936950.21</v>
      </c>
      <c r="E890" s="47">
        <v>0</v>
      </c>
      <c r="F890" s="47">
        <v>0</v>
      </c>
      <c r="G890" s="47">
        <v>0</v>
      </c>
      <c r="H890" s="47">
        <v>0</v>
      </c>
      <c r="I890" s="47">
        <v>0</v>
      </c>
      <c r="J890" s="47">
        <v>0</v>
      </c>
      <c r="K890" s="49">
        <v>0</v>
      </c>
      <c r="L890" s="47">
        <v>0</v>
      </c>
      <c r="M890" s="47">
        <v>0</v>
      </c>
      <c r="N890" s="47">
        <v>0</v>
      </c>
      <c r="O890" s="47">
        <v>0</v>
      </c>
      <c r="P890" s="47">
        <v>0</v>
      </c>
      <c r="Q890" s="47">
        <v>787</v>
      </c>
      <c r="R890" s="47">
        <v>2765468.19</v>
      </c>
      <c r="S890" s="47">
        <v>0</v>
      </c>
      <c r="T890" s="47">
        <v>0</v>
      </c>
      <c r="U890" s="47">
        <v>0</v>
      </c>
      <c r="V890" s="47">
        <v>0</v>
      </c>
      <c r="W890" s="47">
        <v>0</v>
      </c>
      <c r="X890" s="47">
        <v>0</v>
      </c>
      <c r="Y890" s="47">
        <v>0</v>
      </c>
      <c r="Z890" s="47">
        <v>0</v>
      </c>
      <c r="AA890" s="47">
        <v>0</v>
      </c>
      <c r="AB890" s="47">
        <v>0</v>
      </c>
      <c r="AC890" s="47">
        <v>41482.019999999997</v>
      </c>
      <c r="AD890" s="47">
        <v>130000</v>
      </c>
      <c r="AE890" s="47">
        <v>0</v>
      </c>
      <c r="AF890" s="50">
        <v>2022</v>
      </c>
      <c r="AG890" s="50">
        <v>2022</v>
      </c>
      <c r="AH890" s="51">
        <v>2022</v>
      </c>
      <c r="AT890" s="30" t="e">
        <f>VLOOKUP(C890,AW:AX,2,FALSE)</f>
        <v>#N/A</v>
      </c>
    </row>
    <row r="891" spans="1:46" ht="61.5" x14ac:dyDescent="0.85">
      <c r="B891" s="34" t="s">
        <v>889</v>
      </c>
      <c r="C891" s="34"/>
      <c r="D891" s="47">
        <f>D892+D893</f>
        <v>2773728.46</v>
      </c>
      <c r="E891" s="47">
        <f t="shared" ref="E891:AE891" si="202">E892+E893</f>
        <v>0</v>
      </c>
      <c r="F891" s="47">
        <f t="shared" si="202"/>
        <v>0</v>
      </c>
      <c r="G891" s="47">
        <f t="shared" si="202"/>
        <v>0</v>
      </c>
      <c r="H891" s="47">
        <f t="shared" si="202"/>
        <v>0</v>
      </c>
      <c r="I891" s="47">
        <f t="shared" si="202"/>
        <v>191760.14</v>
      </c>
      <c r="J891" s="47">
        <f t="shared" si="202"/>
        <v>0</v>
      </c>
      <c r="K891" s="49">
        <f t="shared" si="202"/>
        <v>0</v>
      </c>
      <c r="L891" s="47">
        <f t="shared" si="202"/>
        <v>0</v>
      </c>
      <c r="M891" s="47">
        <f t="shared" si="202"/>
        <v>628</v>
      </c>
      <c r="N891" s="47">
        <f t="shared" si="202"/>
        <v>2353785.14</v>
      </c>
      <c r="O891" s="47">
        <f t="shared" si="202"/>
        <v>0</v>
      </c>
      <c r="P891" s="47">
        <f t="shared" si="202"/>
        <v>0</v>
      </c>
      <c r="Q891" s="47">
        <f t="shared" si="202"/>
        <v>0</v>
      </c>
      <c r="R891" s="47">
        <f t="shared" si="202"/>
        <v>0</v>
      </c>
      <c r="S891" s="47">
        <f t="shared" si="202"/>
        <v>0</v>
      </c>
      <c r="T891" s="47">
        <f t="shared" si="202"/>
        <v>0</v>
      </c>
      <c r="U891" s="47">
        <f t="shared" si="202"/>
        <v>0</v>
      </c>
      <c r="V891" s="47">
        <f t="shared" si="202"/>
        <v>0</v>
      </c>
      <c r="W891" s="47">
        <f t="shared" si="202"/>
        <v>0</v>
      </c>
      <c r="X891" s="47">
        <f t="shared" si="202"/>
        <v>0</v>
      </c>
      <c r="Y891" s="47">
        <f t="shared" si="202"/>
        <v>0</v>
      </c>
      <c r="Z891" s="47">
        <f t="shared" si="202"/>
        <v>0</v>
      </c>
      <c r="AA891" s="47">
        <f t="shared" si="202"/>
        <v>0</v>
      </c>
      <c r="AB891" s="47">
        <f t="shared" si="202"/>
        <v>0</v>
      </c>
      <c r="AC891" s="47">
        <f t="shared" si="202"/>
        <v>38183.18</v>
      </c>
      <c r="AD891" s="47">
        <f t="shared" si="202"/>
        <v>190000</v>
      </c>
      <c r="AE891" s="47">
        <f t="shared" si="202"/>
        <v>0</v>
      </c>
      <c r="AF891" s="121" t="s">
        <v>817</v>
      </c>
      <c r="AG891" s="121" t="s">
        <v>817</v>
      </c>
      <c r="AH891" s="122" t="s">
        <v>817</v>
      </c>
      <c r="AT891" s="30">
        <f>VLOOKUP(C891,AW:AX,2,FALSE)</f>
        <v>0</v>
      </c>
    </row>
    <row r="892" spans="1:46" ht="61.5" x14ac:dyDescent="0.85">
      <c r="A892" s="30">
        <v>1</v>
      </c>
      <c r="B892" s="108">
        <f>SUBTOTAL(103,$A$751:A892)</f>
        <v>131</v>
      </c>
      <c r="C892" s="34" t="s">
        <v>743</v>
      </c>
      <c r="D892" s="47">
        <f t="shared" ref="D892:D893" si="203">E892+F892+G892+H892+I892+J892+L892+N892+P892+R892+T892+U892+V892+W892+X892+Y892+Z892+AA892+AB892+AC892+AD892+AE892</f>
        <v>2539091.92</v>
      </c>
      <c r="E892" s="47">
        <v>0</v>
      </c>
      <c r="F892" s="47">
        <v>0</v>
      </c>
      <c r="G892" s="47">
        <v>0</v>
      </c>
      <c r="H892" s="47">
        <v>0</v>
      </c>
      <c r="I892" s="47">
        <v>0</v>
      </c>
      <c r="J892" s="47">
        <v>0</v>
      </c>
      <c r="K892" s="49">
        <v>0</v>
      </c>
      <c r="L892" s="47">
        <v>0</v>
      </c>
      <c r="M892" s="47">
        <v>628</v>
      </c>
      <c r="N892" s="47">
        <v>2353785.14</v>
      </c>
      <c r="O892" s="47">
        <v>0</v>
      </c>
      <c r="P892" s="47">
        <v>0</v>
      </c>
      <c r="Q892" s="47">
        <v>0</v>
      </c>
      <c r="R892" s="47">
        <v>0</v>
      </c>
      <c r="S892" s="47">
        <v>0</v>
      </c>
      <c r="T892" s="47">
        <v>0</v>
      </c>
      <c r="U892" s="47">
        <v>0</v>
      </c>
      <c r="V892" s="47">
        <v>0</v>
      </c>
      <c r="W892" s="47">
        <v>0</v>
      </c>
      <c r="X892" s="47">
        <v>0</v>
      </c>
      <c r="Y892" s="47">
        <v>0</v>
      </c>
      <c r="Z892" s="47">
        <v>0</v>
      </c>
      <c r="AA892" s="47">
        <v>0</v>
      </c>
      <c r="AB892" s="47">
        <v>0</v>
      </c>
      <c r="AC892" s="47">
        <v>35306.78</v>
      </c>
      <c r="AD892" s="47">
        <v>150000</v>
      </c>
      <c r="AE892" s="47">
        <v>0</v>
      </c>
      <c r="AF892" s="50">
        <v>2022</v>
      </c>
      <c r="AG892" s="50">
        <v>2022</v>
      </c>
      <c r="AH892" s="51">
        <v>2022</v>
      </c>
      <c r="AT892" s="30" t="e">
        <f>VLOOKUP(C892,AW:AX,2,FALSE)</f>
        <v>#N/A</v>
      </c>
    </row>
    <row r="893" spans="1:46" ht="61.5" x14ac:dyDescent="0.85">
      <c r="A893" s="30">
        <v>1</v>
      </c>
      <c r="B893" s="108">
        <f>SUBTOTAL(103,$A$751:A893)</f>
        <v>132</v>
      </c>
      <c r="C893" s="34" t="s">
        <v>755</v>
      </c>
      <c r="D893" s="47">
        <f t="shared" si="203"/>
        <v>234636.54</v>
      </c>
      <c r="E893" s="47">
        <v>0</v>
      </c>
      <c r="F893" s="47">
        <v>0</v>
      </c>
      <c r="G893" s="47">
        <v>0</v>
      </c>
      <c r="H893" s="47">
        <v>0</v>
      </c>
      <c r="I893" s="47">
        <v>191760.14</v>
      </c>
      <c r="J893" s="47">
        <v>0</v>
      </c>
      <c r="K893" s="49">
        <v>0</v>
      </c>
      <c r="L893" s="47">
        <v>0</v>
      </c>
      <c r="M893" s="47">
        <v>0</v>
      </c>
      <c r="N893" s="47">
        <v>0</v>
      </c>
      <c r="O893" s="47">
        <v>0</v>
      </c>
      <c r="P893" s="47">
        <v>0</v>
      </c>
      <c r="Q893" s="47">
        <v>0</v>
      </c>
      <c r="R893" s="47">
        <v>0</v>
      </c>
      <c r="S893" s="47">
        <v>0</v>
      </c>
      <c r="T893" s="47">
        <v>0</v>
      </c>
      <c r="U893" s="47">
        <v>0</v>
      </c>
      <c r="V893" s="47">
        <v>0</v>
      </c>
      <c r="W893" s="47">
        <v>0</v>
      </c>
      <c r="X893" s="47">
        <v>0</v>
      </c>
      <c r="Y893" s="47">
        <v>0</v>
      </c>
      <c r="Z893" s="47">
        <v>0</v>
      </c>
      <c r="AA893" s="47">
        <v>0</v>
      </c>
      <c r="AB893" s="47">
        <v>0</v>
      </c>
      <c r="AC893" s="47">
        <v>2876.4</v>
      </c>
      <c r="AD893" s="47">
        <v>40000</v>
      </c>
      <c r="AE893" s="47">
        <v>0</v>
      </c>
      <c r="AF893" s="50">
        <v>2022</v>
      </c>
      <c r="AG893" s="50">
        <v>2022</v>
      </c>
      <c r="AH893" s="51">
        <v>2022</v>
      </c>
      <c r="AT893" s="30" t="e">
        <f>VLOOKUP(C893,AW:AX,2,FALSE)</f>
        <v>#N/A</v>
      </c>
    </row>
    <row r="894" spans="1:46" ht="61.5" x14ac:dyDescent="0.85">
      <c r="B894" s="34" t="s">
        <v>954</v>
      </c>
      <c r="C894" s="34"/>
      <c r="D894" s="47">
        <f>D895</f>
        <v>2158336.3499999996</v>
      </c>
      <c r="E894" s="47">
        <f t="shared" ref="E894:AE894" si="204">E895</f>
        <v>0</v>
      </c>
      <c r="F894" s="47">
        <f t="shared" si="204"/>
        <v>0</v>
      </c>
      <c r="G894" s="47">
        <f t="shared" si="204"/>
        <v>0</v>
      </c>
      <c r="H894" s="47">
        <f t="shared" si="204"/>
        <v>0</v>
      </c>
      <c r="I894" s="47">
        <f t="shared" si="204"/>
        <v>0</v>
      </c>
      <c r="J894" s="47">
        <f t="shared" si="204"/>
        <v>0</v>
      </c>
      <c r="K894" s="49">
        <f t="shared" si="204"/>
        <v>0</v>
      </c>
      <c r="L894" s="47">
        <f t="shared" si="204"/>
        <v>0</v>
      </c>
      <c r="M894" s="47">
        <f t="shared" si="204"/>
        <v>393</v>
      </c>
      <c r="N894" s="47">
        <f t="shared" si="204"/>
        <v>2008213.15</v>
      </c>
      <c r="O894" s="47">
        <f t="shared" si="204"/>
        <v>0</v>
      </c>
      <c r="P894" s="47">
        <f t="shared" si="204"/>
        <v>0</v>
      </c>
      <c r="Q894" s="47">
        <f t="shared" si="204"/>
        <v>0</v>
      </c>
      <c r="R894" s="47">
        <f t="shared" si="204"/>
        <v>0</v>
      </c>
      <c r="S894" s="47">
        <f t="shared" si="204"/>
        <v>0</v>
      </c>
      <c r="T894" s="47">
        <f t="shared" si="204"/>
        <v>0</v>
      </c>
      <c r="U894" s="47">
        <f t="shared" si="204"/>
        <v>0</v>
      </c>
      <c r="V894" s="47">
        <f t="shared" si="204"/>
        <v>0</v>
      </c>
      <c r="W894" s="47">
        <f t="shared" si="204"/>
        <v>0</v>
      </c>
      <c r="X894" s="47">
        <f t="shared" si="204"/>
        <v>0</v>
      </c>
      <c r="Y894" s="47">
        <f t="shared" si="204"/>
        <v>0</v>
      </c>
      <c r="Z894" s="47">
        <f t="shared" si="204"/>
        <v>0</v>
      </c>
      <c r="AA894" s="47">
        <f t="shared" si="204"/>
        <v>0</v>
      </c>
      <c r="AB894" s="47">
        <f t="shared" si="204"/>
        <v>0</v>
      </c>
      <c r="AC894" s="47">
        <f t="shared" si="204"/>
        <v>30123.200000000001</v>
      </c>
      <c r="AD894" s="47">
        <f t="shared" si="204"/>
        <v>120000</v>
      </c>
      <c r="AE894" s="47">
        <f t="shared" si="204"/>
        <v>0</v>
      </c>
      <c r="AF894" s="121" t="s">
        <v>817</v>
      </c>
      <c r="AG894" s="121" t="s">
        <v>817</v>
      </c>
      <c r="AH894" s="122" t="s">
        <v>817</v>
      </c>
      <c r="AT894" s="30">
        <f>VLOOKUP(C894,AW:AX,2,FALSE)</f>
        <v>0</v>
      </c>
    </row>
    <row r="895" spans="1:46" ht="61.5" x14ac:dyDescent="0.85">
      <c r="A895" s="30">
        <v>1</v>
      </c>
      <c r="B895" s="108">
        <f>SUBTOTAL(103,$A$751:A895)</f>
        <v>133</v>
      </c>
      <c r="C895" s="34" t="s">
        <v>735</v>
      </c>
      <c r="D895" s="47">
        <f>E895+F895+G895+H895+I895+J895+L895+N895+P895+R895+T895+U895+V895+W895+X895+Y895+Z895+AA895+AB895+AC895+AD895+AE895</f>
        <v>2158336.3499999996</v>
      </c>
      <c r="E895" s="47">
        <v>0</v>
      </c>
      <c r="F895" s="47">
        <v>0</v>
      </c>
      <c r="G895" s="47">
        <v>0</v>
      </c>
      <c r="H895" s="47">
        <v>0</v>
      </c>
      <c r="I895" s="47">
        <v>0</v>
      </c>
      <c r="J895" s="47">
        <v>0</v>
      </c>
      <c r="K895" s="49">
        <v>0</v>
      </c>
      <c r="L895" s="47">
        <v>0</v>
      </c>
      <c r="M895" s="47">
        <v>393</v>
      </c>
      <c r="N895" s="47">
        <v>2008213.15</v>
      </c>
      <c r="O895" s="47">
        <v>0</v>
      </c>
      <c r="P895" s="47">
        <v>0</v>
      </c>
      <c r="Q895" s="47">
        <v>0</v>
      </c>
      <c r="R895" s="47">
        <v>0</v>
      </c>
      <c r="S895" s="47">
        <v>0</v>
      </c>
      <c r="T895" s="47">
        <v>0</v>
      </c>
      <c r="U895" s="47">
        <v>0</v>
      </c>
      <c r="V895" s="47">
        <v>0</v>
      </c>
      <c r="W895" s="47">
        <v>0</v>
      </c>
      <c r="X895" s="47">
        <v>0</v>
      </c>
      <c r="Y895" s="47">
        <v>0</v>
      </c>
      <c r="Z895" s="47">
        <v>0</v>
      </c>
      <c r="AA895" s="47">
        <v>0</v>
      </c>
      <c r="AB895" s="47">
        <v>0</v>
      </c>
      <c r="AC895" s="47">
        <v>30123.200000000001</v>
      </c>
      <c r="AD895" s="47">
        <v>120000</v>
      </c>
      <c r="AE895" s="47">
        <v>0</v>
      </c>
      <c r="AF895" s="50">
        <v>2022</v>
      </c>
      <c r="AG895" s="50">
        <v>2022</v>
      </c>
      <c r="AH895" s="51">
        <v>2022</v>
      </c>
      <c r="AT895" s="30" t="e">
        <f>VLOOKUP(C895,AW:AX,2,FALSE)</f>
        <v>#N/A</v>
      </c>
    </row>
    <row r="896" spans="1:46" ht="61.5" x14ac:dyDescent="0.85">
      <c r="B896" s="34" t="s">
        <v>890</v>
      </c>
      <c r="C896" s="34"/>
      <c r="D896" s="47">
        <f>D897</f>
        <v>2000000</v>
      </c>
      <c r="E896" s="47">
        <f t="shared" ref="E896:AE896" si="205">E897</f>
        <v>0</v>
      </c>
      <c r="F896" s="47">
        <f t="shared" si="205"/>
        <v>0</v>
      </c>
      <c r="G896" s="47">
        <f t="shared" si="205"/>
        <v>0</v>
      </c>
      <c r="H896" s="47">
        <f t="shared" si="205"/>
        <v>0</v>
      </c>
      <c r="I896" s="47">
        <f t="shared" si="205"/>
        <v>0</v>
      </c>
      <c r="J896" s="47">
        <f t="shared" si="205"/>
        <v>0</v>
      </c>
      <c r="K896" s="49">
        <f t="shared" si="205"/>
        <v>0</v>
      </c>
      <c r="L896" s="47">
        <f t="shared" si="205"/>
        <v>0</v>
      </c>
      <c r="M896" s="47">
        <f t="shared" si="205"/>
        <v>0</v>
      </c>
      <c r="N896" s="47">
        <f t="shared" si="205"/>
        <v>0</v>
      </c>
      <c r="O896" s="47">
        <f t="shared" si="205"/>
        <v>0</v>
      </c>
      <c r="P896" s="47">
        <f t="shared" si="205"/>
        <v>0</v>
      </c>
      <c r="Q896" s="47">
        <f t="shared" si="205"/>
        <v>700.14</v>
      </c>
      <c r="R896" s="47">
        <f t="shared" si="205"/>
        <v>1842364.53</v>
      </c>
      <c r="S896" s="47">
        <f t="shared" si="205"/>
        <v>0</v>
      </c>
      <c r="T896" s="47">
        <f t="shared" si="205"/>
        <v>0</v>
      </c>
      <c r="U896" s="47">
        <f t="shared" si="205"/>
        <v>0</v>
      </c>
      <c r="V896" s="47">
        <f t="shared" si="205"/>
        <v>0</v>
      </c>
      <c r="W896" s="47">
        <f t="shared" si="205"/>
        <v>0</v>
      </c>
      <c r="X896" s="47">
        <f t="shared" si="205"/>
        <v>0</v>
      </c>
      <c r="Y896" s="47">
        <f t="shared" si="205"/>
        <v>0</v>
      </c>
      <c r="Z896" s="47">
        <f t="shared" si="205"/>
        <v>0</v>
      </c>
      <c r="AA896" s="47">
        <f t="shared" si="205"/>
        <v>0</v>
      </c>
      <c r="AB896" s="47">
        <f t="shared" si="205"/>
        <v>0</v>
      </c>
      <c r="AC896" s="47">
        <f t="shared" si="205"/>
        <v>27635.47</v>
      </c>
      <c r="AD896" s="47">
        <f t="shared" si="205"/>
        <v>130000</v>
      </c>
      <c r="AE896" s="47">
        <f t="shared" si="205"/>
        <v>0</v>
      </c>
      <c r="AF896" s="121" t="s">
        <v>817</v>
      </c>
      <c r="AG896" s="121" t="s">
        <v>817</v>
      </c>
      <c r="AH896" s="122" t="s">
        <v>817</v>
      </c>
      <c r="AT896" s="30">
        <f>VLOOKUP(C896,AW:AX,2,FALSE)</f>
        <v>0</v>
      </c>
    </row>
    <row r="897" spans="1:46" ht="61.5" x14ac:dyDescent="0.85">
      <c r="A897" s="30">
        <v>1</v>
      </c>
      <c r="B897" s="108">
        <f>SUBTOTAL(103,$A$751:A897)</f>
        <v>134</v>
      </c>
      <c r="C897" s="34" t="s">
        <v>741</v>
      </c>
      <c r="D897" s="47">
        <f>E897+F897+G897+H897+I897+J897+L897+N897+P897+R897+T897+U897+V897+W897+X897+Y897+Z897+AA897+AB897+AC897+AD897+AE897</f>
        <v>2000000</v>
      </c>
      <c r="E897" s="47">
        <v>0</v>
      </c>
      <c r="F897" s="47">
        <v>0</v>
      </c>
      <c r="G897" s="47">
        <v>0</v>
      </c>
      <c r="H897" s="47">
        <v>0</v>
      </c>
      <c r="I897" s="47">
        <v>0</v>
      </c>
      <c r="J897" s="47">
        <v>0</v>
      </c>
      <c r="K897" s="49">
        <v>0</v>
      </c>
      <c r="L897" s="47">
        <v>0</v>
      </c>
      <c r="M897" s="47">
        <v>0</v>
      </c>
      <c r="N897" s="47">
        <v>0</v>
      </c>
      <c r="O897" s="47">
        <v>0</v>
      </c>
      <c r="P897" s="47">
        <v>0</v>
      </c>
      <c r="Q897" s="47">
        <v>700.14</v>
      </c>
      <c r="R897" s="47">
        <v>1842364.53</v>
      </c>
      <c r="S897" s="47">
        <v>0</v>
      </c>
      <c r="T897" s="47">
        <v>0</v>
      </c>
      <c r="U897" s="47">
        <v>0</v>
      </c>
      <c r="V897" s="47">
        <v>0</v>
      </c>
      <c r="W897" s="47">
        <v>0</v>
      </c>
      <c r="X897" s="47">
        <v>0</v>
      </c>
      <c r="Y897" s="47">
        <v>0</v>
      </c>
      <c r="Z897" s="47">
        <v>0</v>
      </c>
      <c r="AA897" s="47">
        <v>0</v>
      </c>
      <c r="AB897" s="47">
        <v>0</v>
      </c>
      <c r="AC897" s="47">
        <v>27635.47</v>
      </c>
      <c r="AD897" s="47">
        <v>130000</v>
      </c>
      <c r="AE897" s="47">
        <v>0</v>
      </c>
      <c r="AF897" s="50">
        <v>2022</v>
      </c>
      <c r="AG897" s="50">
        <v>2022</v>
      </c>
      <c r="AH897" s="51">
        <v>2022</v>
      </c>
      <c r="AT897" s="30" t="e">
        <f>VLOOKUP(C897,AW:AX,2,FALSE)</f>
        <v>#N/A</v>
      </c>
    </row>
    <row r="898" spans="1:46" ht="61.5" x14ac:dyDescent="0.85">
      <c r="B898" s="34" t="s">
        <v>891</v>
      </c>
      <c r="C898" s="34"/>
      <c r="D898" s="47">
        <f>SUM(D899:D905)</f>
        <v>23342011.919999998</v>
      </c>
      <c r="E898" s="47">
        <f t="shared" ref="E898:AE898" si="206">SUM(E899:E905)</f>
        <v>0</v>
      </c>
      <c r="F898" s="47">
        <f t="shared" si="206"/>
        <v>0</v>
      </c>
      <c r="G898" s="47">
        <f t="shared" si="206"/>
        <v>0</v>
      </c>
      <c r="H898" s="47">
        <f t="shared" si="206"/>
        <v>0</v>
      </c>
      <c r="I898" s="47">
        <f t="shared" si="206"/>
        <v>0</v>
      </c>
      <c r="J898" s="47">
        <f t="shared" si="206"/>
        <v>0</v>
      </c>
      <c r="K898" s="49">
        <f t="shared" si="206"/>
        <v>2</v>
      </c>
      <c r="L898" s="47">
        <f t="shared" si="206"/>
        <v>4396606</v>
      </c>
      <c r="M898" s="47">
        <f t="shared" si="206"/>
        <v>3160.6</v>
      </c>
      <c r="N898" s="47">
        <f t="shared" si="206"/>
        <v>14844392.530000001</v>
      </c>
      <c r="O898" s="47">
        <f t="shared" si="206"/>
        <v>0</v>
      </c>
      <c r="P898" s="47">
        <f t="shared" si="206"/>
        <v>0</v>
      </c>
      <c r="Q898" s="47">
        <f t="shared" si="206"/>
        <v>585.5</v>
      </c>
      <c r="R898" s="47">
        <f t="shared" si="206"/>
        <v>2885071.43</v>
      </c>
      <c r="S898" s="47">
        <f t="shared" si="206"/>
        <v>0</v>
      </c>
      <c r="T898" s="47">
        <f t="shared" si="206"/>
        <v>0</v>
      </c>
      <c r="U898" s="47">
        <f t="shared" si="206"/>
        <v>0</v>
      </c>
      <c r="V898" s="47">
        <f t="shared" si="206"/>
        <v>0</v>
      </c>
      <c r="W898" s="47">
        <f t="shared" si="206"/>
        <v>0</v>
      </c>
      <c r="X898" s="47">
        <f t="shared" si="206"/>
        <v>0</v>
      </c>
      <c r="Y898" s="47">
        <f t="shared" si="206"/>
        <v>0</v>
      </c>
      <c r="Z898" s="47">
        <f t="shared" si="206"/>
        <v>0</v>
      </c>
      <c r="AA898" s="47">
        <f t="shared" si="206"/>
        <v>0</v>
      </c>
      <c r="AB898" s="47">
        <f t="shared" si="206"/>
        <v>0</v>
      </c>
      <c r="AC898" s="47">
        <f t="shared" si="206"/>
        <v>265941.96000000002</v>
      </c>
      <c r="AD898" s="47">
        <f t="shared" si="206"/>
        <v>950000</v>
      </c>
      <c r="AE898" s="47">
        <f t="shared" si="206"/>
        <v>0</v>
      </c>
      <c r="AF898" s="121" t="s">
        <v>817</v>
      </c>
      <c r="AG898" s="121" t="s">
        <v>817</v>
      </c>
      <c r="AH898" s="122" t="s">
        <v>817</v>
      </c>
      <c r="AT898" s="30">
        <f>VLOOKUP(C898,AW:AX,2,FALSE)</f>
        <v>0</v>
      </c>
    </row>
    <row r="899" spans="1:46" ht="61.5" x14ac:dyDescent="0.85">
      <c r="A899" s="30">
        <v>1</v>
      </c>
      <c r="B899" s="108">
        <f>SUBTOTAL(103,$A$751:A899)</f>
        <v>135</v>
      </c>
      <c r="C899" s="34" t="s">
        <v>722</v>
      </c>
      <c r="D899" s="47">
        <f t="shared" ref="D899:D905" si="207">E899+F899+G899+H899+I899+J899+L899+N899+P899+R899+T899+U899+V899+W899+X899+Y899+Z899+AA899+AB899+AC899+AD899+AE899</f>
        <v>1358190.18</v>
      </c>
      <c r="E899" s="47">
        <v>0</v>
      </c>
      <c r="F899" s="47">
        <v>0</v>
      </c>
      <c r="G899" s="47">
        <v>0</v>
      </c>
      <c r="H899" s="47">
        <v>0</v>
      </c>
      <c r="I899" s="47">
        <v>0</v>
      </c>
      <c r="J899" s="47">
        <v>0</v>
      </c>
      <c r="K899" s="49">
        <v>0</v>
      </c>
      <c r="L899" s="47">
        <v>0</v>
      </c>
      <c r="M899" s="47">
        <v>260.10000000000002</v>
      </c>
      <c r="N899" s="47">
        <v>1219891.8</v>
      </c>
      <c r="O899" s="47">
        <v>0</v>
      </c>
      <c r="P899" s="47">
        <v>0</v>
      </c>
      <c r="Q899" s="47">
        <v>0</v>
      </c>
      <c r="R899" s="47">
        <v>0</v>
      </c>
      <c r="S899" s="47">
        <v>0</v>
      </c>
      <c r="T899" s="47">
        <v>0</v>
      </c>
      <c r="U899" s="47">
        <v>0</v>
      </c>
      <c r="V899" s="47">
        <v>0</v>
      </c>
      <c r="W899" s="47">
        <v>0</v>
      </c>
      <c r="X899" s="47">
        <v>0</v>
      </c>
      <c r="Y899" s="47">
        <v>0</v>
      </c>
      <c r="Z899" s="47">
        <v>0</v>
      </c>
      <c r="AA899" s="47">
        <v>0</v>
      </c>
      <c r="AB899" s="47">
        <v>0</v>
      </c>
      <c r="AC899" s="47">
        <v>18298.38</v>
      </c>
      <c r="AD899" s="47">
        <v>120000</v>
      </c>
      <c r="AE899" s="47">
        <v>0</v>
      </c>
      <c r="AF899" s="50">
        <v>2022</v>
      </c>
      <c r="AG899" s="50">
        <v>2022</v>
      </c>
      <c r="AH899" s="51">
        <v>2022</v>
      </c>
      <c r="AT899" s="30" t="e">
        <f>VLOOKUP(C899,AW:AX,2,FALSE)</f>
        <v>#N/A</v>
      </c>
    </row>
    <row r="900" spans="1:46" ht="61.5" x14ac:dyDescent="0.85">
      <c r="A900" s="30">
        <v>1</v>
      </c>
      <c r="B900" s="108">
        <f>SUBTOTAL(103,$A$751:A900)</f>
        <v>136</v>
      </c>
      <c r="C900" s="34" t="s">
        <v>723</v>
      </c>
      <c r="D900" s="47">
        <f t="shared" si="207"/>
        <v>3973325</v>
      </c>
      <c r="E900" s="47">
        <v>0</v>
      </c>
      <c r="F900" s="47">
        <v>0</v>
      </c>
      <c r="G900" s="47">
        <v>0</v>
      </c>
      <c r="H900" s="47">
        <v>0</v>
      </c>
      <c r="I900" s="47">
        <v>0</v>
      </c>
      <c r="J900" s="47">
        <v>0</v>
      </c>
      <c r="K900" s="49">
        <v>0</v>
      </c>
      <c r="L900" s="47">
        <v>0</v>
      </c>
      <c r="M900" s="47">
        <v>850</v>
      </c>
      <c r="N900" s="47">
        <v>3766822.66</v>
      </c>
      <c r="O900" s="47">
        <v>0</v>
      </c>
      <c r="P900" s="47">
        <v>0</v>
      </c>
      <c r="Q900" s="47">
        <v>0</v>
      </c>
      <c r="R900" s="47">
        <v>0</v>
      </c>
      <c r="S900" s="47">
        <v>0</v>
      </c>
      <c r="T900" s="47">
        <v>0</v>
      </c>
      <c r="U900" s="47">
        <v>0</v>
      </c>
      <c r="V900" s="47">
        <v>0</v>
      </c>
      <c r="W900" s="47">
        <v>0</v>
      </c>
      <c r="X900" s="47">
        <v>0</v>
      </c>
      <c r="Y900" s="47">
        <v>0</v>
      </c>
      <c r="Z900" s="47">
        <v>0</v>
      </c>
      <c r="AA900" s="47">
        <v>0</v>
      </c>
      <c r="AB900" s="47">
        <v>0</v>
      </c>
      <c r="AC900" s="47">
        <v>56502.34</v>
      </c>
      <c r="AD900" s="47">
        <v>150000</v>
      </c>
      <c r="AE900" s="47">
        <v>0</v>
      </c>
      <c r="AF900" s="50">
        <v>2022</v>
      </c>
      <c r="AG900" s="50">
        <v>2022</v>
      </c>
      <c r="AH900" s="51">
        <v>2022</v>
      </c>
      <c r="AT900" s="30" t="e">
        <f>VLOOKUP(C900,AW:AX,2,FALSE)</f>
        <v>#N/A</v>
      </c>
    </row>
    <row r="901" spans="1:46" ht="61.5" x14ac:dyDescent="0.85">
      <c r="A901" s="30">
        <v>1</v>
      </c>
      <c r="B901" s="108">
        <f>SUBTOTAL(103,$A$751:A901)</f>
        <v>137</v>
      </c>
      <c r="C901" s="34" t="s">
        <v>748</v>
      </c>
      <c r="D901" s="47">
        <f t="shared" si="207"/>
        <v>2687908</v>
      </c>
      <c r="E901" s="47">
        <v>0</v>
      </c>
      <c r="F901" s="47">
        <v>0</v>
      </c>
      <c r="G901" s="47">
        <v>0</v>
      </c>
      <c r="H901" s="47">
        <v>0</v>
      </c>
      <c r="I901" s="47">
        <v>0</v>
      </c>
      <c r="J901" s="47">
        <v>0</v>
      </c>
      <c r="K901" s="49">
        <v>0</v>
      </c>
      <c r="L901" s="47">
        <v>0</v>
      </c>
      <c r="M901" s="47">
        <v>550.5</v>
      </c>
      <c r="N901" s="47">
        <v>2500401.9700000002</v>
      </c>
      <c r="O901" s="47">
        <v>0</v>
      </c>
      <c r="P901" s="47">
        <v>0</v>
      </c>
      <c r="Q901" s="47">
        <v>0</v>
      </c>
      <c r="R901" s="47">
        <v>0</v>
      </c>
      <c r="S901" s="47">
        <v>0</v>
      </c>
      <c r="T901" s="47">
        <v>0</v>
      </c>
      <c r="U901" s="47">
        <v>0</v>
      </c>
      <c r="V901" s="47">
        <v>0</v>
      </c>
      <c r="W901" s="47">
        <v>0</v>
      </c>
      <c r="X901" s="47">
        <v>0</v>
      </c>
      <c r="Y901" s="47">
        <v>0</v>
      </c>
      <c r="Z901" s="47">
        <v>0</v>
      </c>
      <c r="AA901" s="47">
        <v>0</v>
      </c>
      <c r="AB901" s="47">
        <v>0</v>
      </c>
      <c r="AC901" s="47">
        <v>37506.03</v>
      </c>
      <c r="AD901" s="47">
        <v>150000</v>
      </c>
      <c r="AE901" s="47">
        <v>0</v>
      </c>
      <c r="AF901" s="50">
        <v>2022</v>
      </c>
      <c r="AG901" s="50">
        <v>2022</v>
      </c>
      <c r="AH901" s="51">
        <v>2022</v>
      </c>
      <c r="AT901" s="30" t="e">
        <f>VLOOKUP(C901,AW:AX,2,FALSE)</f>
        <v>#N/A</v>
      </c>
    </row>
    <row r="902" spans="1:46" ht="61.5" x14ac:dyDescent="0.85">
      <c r="A902" s="30">
        <v>1</v>
      </c>
      <c r="B902" s="108">
        <f>SUBTOTAL(103,$A$751:A902)</f>
        <v>138</v>
      </c>
      <c r="C902" s="34" t="s">
        <v>732</v>
      </c>
      <c r="D902" s="47">
        <f t="shared" si="207"/>
        <v>3058347.5</v>
      </c>
      <c r="E902" s="47">
        <v>0</v>
      </c>
      <c r="F902" s="47">
        <v>0</v>
      </c>
      <c r="G902" s="47">
        <v>0</v>
      </c>
      <c r="H902" s="47">
        <v>0</v>
      </c>
      <c r="I902" s="47">
        <v>0</v>
      </c>
      <c r="J902" s="47">
        <v>0</v>
      </c>
      <c r="K902" s="49">
        <v>0</v>
      </c>
      <c r="L902" s="47">
        <v>0</v>
      </c>
      <c r="M902" s="47">
        <v>0</v>
      </c>
      <c r="N902" s="47">
        <v>0</v>
      </c>
      <c r="O902" s="47">
        <v>0</v>
      </c>
      <c r="P902" s="47">
        <v>0</v>
      </c>
      <c r="Q902" s="47">
        <v>585.5</v>
      </c>
      <c r="R902" s="47">
        <v>2885071.43</v>
      </c>
      <c r="S902" s="47">
        <v>0</v>
      </c>
      <c r="T902" s="47">
        <v>0</v>
      </c>
      <c r="U902" s="47">
        <v>0</v>
      </c>
      <c r="V902" s="47">
        <v>0</v>
      </c>
      <c r="W902" s="47">
        <v>0</v>
      </c>
      <c r="X902" s="47">
        <v>0</v>
      </c>
      <c r="Y902" s="47">
        <v>0</v>
      </c>
      <c r="Z902" s="47">
        <v>0</v>
      </c>
      <c r="AA902" s="47">
        <v>0</v>
      </c>
      <c r="AB902" s="47">
        <v>0</v>
      </c>
      <c r="AC902" s="47">
        <v>43276.07</v>
      </c>
      <c r="AD902" s="47">
        <v>130000</v>
      </c>
      <c r="AE902" s="47">
        <v>0</v>
      </c>
      <c r="AF902" s="50">
        <v>2022</v>
      </c>
      <c r="AG902" s="50">
        <v>2022</v>
      </c>
      <c r="AH902" s="51">
        <v>2022</v>
      </c>
      <c r="AT902" s="30" t="e">
        <f>VLOOKUP(C902,AW:AX,2,FALSE)</f>
        <v>#N/A</v>
      </c>
    </row>
    <row r="903" spans="1:46" ht="61.5" x14ac:dyDescent="0.85">
      <c r="A903" s="30">
        <v>1</v>
      </c>
      <c r="B903" s="108">
        <f>SUBTOTAL(103,$A$751:A903)</f>
        <v>139</v>
      </c>
      <c r="C903" s="34" t="s">
        <v>731</v>
      </c>
      <c r="D903" s="47">
        <f t="shared" si="207"/>
        <v>5240868.3999999994</v>
      </c>
      <c r="E903" s="47">
        <v>0</v>
      </c>
      <c r="F903" s="47">
        <v>0</v>
      </c>
      <c r="G903" s="47">
        <v>0</v>
      </c>
      <c r="H903" s="47">
        <v>0</v>
      </c>
      <c r="I903" s="47">
        <v>0</v>
      </c>
      <c r="J903" s="47">
        <v>0</v>
      </c>
      <c r="K903" s="49">
        <v>0</v>
      </c>
      <c r="L903" s="47">
        <v>0</v>
      </c>
      <c r="M903" s="47">
        <v>950</v>
      </c>
      <c r="N903" s="47">
        <v>5015633.8899999997</v>
      </c>
      <c r="O903" s="47">
        <v>0</v>
      </c>
      <c r="P903" s="47">
        <v>0</v>
      </c>
      <c r="Q903" s="47">
        <v>0</v>
      </c>
      <c r="R903" s="47">
        <v>0</v>
      </c>
      <c r="S903" s="47">
        <v>0</v>
      </c>
      <c r="T903" s="47">
        <v>0</v>
      </c>
      <c r="U903" s="47">
        <v>0</v>
      </c>
      <c r="V903" s="47">
        <v>0</v>
      </c>
      <c r="W903" s="47">
        <v>0</v>
      </c>
      <c r="X903" s="47">
        <v>0</v>
      </c>
      <c r="Y903" s="47">
        <v>0</v>
      </c>
      <c r="Z903" s="47">
        <v>0</v>
      </c>
      <c r="AA903" s="47">
        <v>0</v>
      </c>
      <c r="AB903" s="47">
        <v>0</v>
      </c>
      <c r="AC903" s="47">
        <v>75234.509999999995</v>
      </c>
      <c r="AD903" s="47">
        <v>150000</v>
      </c>
      <c r="AE903" s="47">
        <v>0</v>
      </c>
      <c r="AF903" s="50">
        <v>2022</v>
      </c>
      <c r="AG903" s="50">
        <v>2022</v>
      </c>
      <c r="AH903" s="51">
        <v>2022</v>
      </c>
      <c r="AT903" s="30">
        <f>VLOOKUP(C903,AW:AX,2,FALSE)</f>
        <v>1</v>
      </c>
    </row>
    <row r="904" spans="1:46" ht="61.5" x14ac:dyDescent="0.85">
      <c r="A904" s="30">
        <v>1</v>
      </c>
      <c r="B904" s="108">
        <f>SUBTOTAL(103,$A$751:A904)</f>
        <v>140</v>
      </c>
      <c r="C904" s="34" t="s">
        <v>717</v>
      </c>
      <c r="D904" s="47">
        <f t="shared" si="207"/>
        <v>2526766.84</v>
      </c>
      <c r="E904" s="47">
        <v>0</v>
      </c>
      <c r="F904" s="47">
        <v>0</v>
      </c>
      <c r="G904" s="47">
        <v>0</v>
      </c>
      <c r="H904" s="47">
        <v>0</v>
      </c>
      <c r="I904" s="47">
        <v>0</v>
      </c>
      <c r="J904" s="47">
        <v>0</v>
      </c>
      <c r="K904" s="49">
        <v>0</v>
      </c>
      <c r="L904" s="47">
        <v>0</v>
      </c>
      <c r="M904" s="47">
        <v>550</v>
      </c>
      <c r="N904" s="47">
        <v>2341642.21</v>
      </c>
      <c r="O904" s="47">
        <v>0</v>
      </c>
      <c r="P904" s="47">
        <v>0</v>
      </c>
      <c r="Q904" s="47">
        <v>0</v>
      </c>
      <c r="R904" s="47">
        <v>0</v>
      </c>
      <c r="S904" s="47">
        <v>0</v>
      </c>
      <c r="T904" s="47">
        <v>0</v>
      </c>
      <c r="U904" s="47">
        <v>0</v>
      </c>
      <c r="V904" s="47">
        <v>0</v>
      </c>
      <c r="W904" s="47">
        <v>0</v>
      </c>
      <c r="X904" s="47">
        <v>0</v>
      </c>
      <c r="Y904" s="47">
        <v>0</v>
      </c>
      <c r="Z904" s="47">
        <v>0</v>
      </c>
      <c r="AA904" s="47">
        <v>0</v>
      </c>
      <c r="AB904" s="47">
        <v>0</v>
      </c>
      <c r="AC904" s="47">
        <v>35124.629999999997</v>
      </c>
      <c r="AD904" s="47">
        <v>150000</v>
      </c>
      <c r="AE904" s="47">
        <v>0</v>
      </c>
      <c r="AF904" s="50">
        <v>2022</v>
      </c>
      <c r="AG904" s="50">
        <v>2022</v>
      </c>
      <c r="AH904" s="50">
        <v>2022</v>
      </c>
      <c r="AT904" s="30" t="e">
        <f>VLOOKUP(C904,AW:AX,2,FALSE)</f>
        <v>#N/A</v>
      </c>
    </row>
    <row r="905" spans="1:46" ht="61.5" x14ac:dyDescent="0.85">
      <c r="A905" s="30">
        <v>1</v>
      </c>
      <c r="B905" s="108">
        <f>SUBTOTAL(103,$A$751:A905)</f>
        <v>141</v>
      </c>
      <c r="C905" s="34" t="s">
        <v>718</v>
      </c>
      <c r="D905" s="47">
        <f t="shared" si="207"/>
        <v>4496606</v>
      </c>
      <c r="E905" s="47">
        <v>0</v>
      </c>
      <c r="F905" s="47">
        <v>0</v>
      </c>
      <c r="G905" s="47">
        <v>0</v>
      </c>
      <c r="H905" s="47">
        <v>0</v>
      </c>
      <c r="I905" s="47">
        <v>0</v>
      </c>
      <c r="J905" s="47">
        <v>0</v>
      </c>
      <c r="K905" s="49">
        <v>2</v>
      </c>
      <c r="L905" s="47">
        <v>4396606</v>
      </c>
      <c r="M905" s="47">
        <v>0</v>
      </c>
      <c r="N905" s="47">
        <v>0</v>
      </c>
      <c r="O905" s="47">
        <v>0</v>
      </c>
      <c r="P905" s="47">
        <v>0</v>
      </c>
      <c r="Q905" s="47">
        <v>0</v>
      </c>
      <c r="R905" s="47">
        <v>0</v>
      </c>
      <c r="S905" s="47">
        <v>0</v>
      </c>
      <c r="T905" s="47">
        <v>0</v>
      </c>
      <c r="U905" s="47">
        <v>0</v>
      </c>
      <c r="V905" s="47">
        <v>0</v>
      </c>
      <c r="W905" s="47">
        <v>0</v>
      </c>
      <c r="X905" s="47">
        <v>0</v>
      </c>
      <c r="Y905" s="47">
        <v>0</v>
      </c>
      <c r="Z905" s="47">
        <v>0</v>
      </c>
      <c r="AA905" s="47">
        <v>0</v>
      </c>
      <c r="AB905" s="47">
        <v>0</v>
      </c>
      <c r="AC905" s="47">
        <v>0</v>
      </c>
      <c r="AD905" s="47">
        <v>100000</v>
      </c>
      <c r="AE905" s="47">
        <v>0</v>
      </c>
      <c r="AF905" s="50">
        <v>2022</v>
      </c>
      <c r="AG905" s="50">
        <v>2022</v>
      </c>
      <c r="AH905" s="51" t="s">
        <v>278</v>
      </c>
      <c r="AT905" s="30" t="e">
        <f>VLOOKUP(C905,AW:AX,2,FALSE)</f>
        <v>#N/A</v>
      </c>
    </row>
    <row r="906" spans="1:46" ht="61.5" x14ac:dyDescent="0.85">
      <c r="B906" s="34" t="s">
        <v>892</v>
      </c>
      <c r="C906" s="128"/>
      <c r="D906" s="47">
        <f>D907+D908</f>
        <v>12591900</v>
      </c>
      <c r="E906" s="47">
        <f t="shared" ref="E906:AE906" si="208">E907+E908</f>
        <v>0</v>
      </c>
      <c r="F906" s="47">
        <f t="shared" si="208"/>
        <v>0</v>
      </c>
      <c r="G906" s="47">
        <f t="shared" si="208"/>
        <v>0</v>
      </c>
      <c r="H906" s="47">
        <f t="shared" si="208"/>
        <v>0</v>
      </c>
      <c r="I906" s="47">
        <f t="shared" si="208"/>
        <v>0</v>
      </c>
      <c r="J906" s="47">
        <f t="shared" si="208"/>
        <v>0</v>
      </c>
      <c r="K906" s="49">
        <f t="shared" si="208"/>
        <v>0</v>
      </c>
      <c r="L906" s="47">
        <f t="shared" si="208"/>
        <v>0</v>
      </c>
      <c r="M906" s="47">
        <f t="shared" si="208"/>
        <v>2469</v>
      </c>
      <c r="N906" s="47">
        <f t="shared" si="208"/>
        <v>12080689.66</v>
      </c>
      <c r="O906" s="47">
        <f t="shared" si="208"/>
        <v>0</v>
      </c>
      <c r="P906" s="47">
        <f t="shared" si="208"/>
        <v>0</v>
      </c>
      <c r="Q906" s="47">
        <f t="shared" si="208"/>
        <v>0</v>
      </c>
      <c r="R906" s="47">
        <f t="shared" si="208"/>
        <v>0</v>
      </c>
      <c r="S906" s="47">
        <f t="shared" si="208"/>
        <v>0</v>
      </c>
      <c r="T906" s="47">
        <f t="shared" si="208"/>
        <v>0</v>
      </c>
      <c r="U906" s="47">
        <f t="shared" si="208"/>
        <v>0</v>
      </c>
      <c r="V906" s="47">
        <f t="shared" si="208"/>
        <v>0</v>
      </c>
      <c r="W906" s="47">
        <f t="shared" si="208"/>
        <v>0</v>
      </c>
      <c r="X906" s="47">
        <f t="shared" si="208"/>
        <v>0</v>
      </c>
      <c r="Y906" s="47">
        <f t="shared" si="208"/>
        <v>0</v>
      </c>
      <c r="Z906" s="47">
        <f t="shared" si="208"/>
        <v>0</v>
      </c>
      <c r="AA906" s="47">
        <f t="shared" si="208"/>
        <v>0</v>
      </c>
      <c r="AB906" s="47">
        <f t="shared" si="208"/>
        <v>0</v>
      </c>
      <c r="AC906" s="47">
        <f t="shared" si="208"/>
        <v>181210.34</v>
      </c>
      <c r="AD906" s="47">
        <f t="shared" si="208"/>
        <v>330000</v>
      </c>
      <c r="AE906" s="47">
        <f t="shared" si="208"/>
        <v>0</v>
      </c>
      <c r="AF906" s="121" t="s">
        <v>817</v>
      </c>
      <c r="AG906" s="121" t="s">
        <v>817</v>
      </c>
      <c r="AH906" s="122" t="s">
        <v>817</v>
      </c>
      <c r="AT906" s="30">
        <f>VLOOKUP(C906,AW:AX,2,FALSE)</f>
        <v>0</v>
      </c>
    </row>
    <row r="907" spans="1:46" ht="61.5" x14ac:dyDescent="0.85">
      <c r="A907" s="30">
        <v>1</v>
      </c>
      <c r="B907" s="108">
        <f>SUBTOTAL(103,$A$751:A907)</f>
        <v>142</v>
      </c>
      <c r="C907" s="34" t="s">
        <v>243</v>
      </c>
      <c r="D907" s="47">
        <f t="shared" ref="D907:D908" si="209">E907+F907+G907+H907+I907+J907+L907+N907+P907+R907+T907+U907+V907+W907+X907+Y907+Z907+AA907+AB907+AC907+AD907+AE907</f>
        <v>4620600</v>
      </c>
      <c r="E907" s="47">
        <v>0</v>
      </c>
      <c r="F907" s="47">
        <v>0</v>
      </c>
      <c r="G907" s="47">
        <v>0</v>
      </c>
      <c r="H907" s="47">
        <v>0</v>
      </c>
      <c r="I907" s="47">
        <v>0</v>
      </c>
      <c r="J907" s="47">
        <v>0</v>
      </c>
      <c r="K907" s="49">
        <v>0</v>
      </c>
      <c r="L907" s="47">
        <v>0</v>
      </c>
      <c r="M907" s="47">
        <v>906</v>
      </c>
      <c r="N907" s="47">
        <v>4404532.0199999996</v>
      </c>
      <c r="O907" s="47">
        <v>0</v>
      </c>
      <c r="P907" s="47">
        <v>0</v>
      </c>
      <c r="Q907" s="47">
        <v>0</v>
      </c>
      <c r="R907" s="47">
        <v>0</v>
      </c>
      <c r="S907" s="47">
        <v>0</v>
      </c>
      <c r="T907" s="47">
        <v>0</v>
      </c>
      <c r="U907" s="47">
        <v>0</v>
      </c>
      <c r="V907" s="47">
        <v>0</v>
      </c>
      <c r="W907" s="47">
        <v>0</v>
      </c>
      <c r="X907" s="47">
        <v>0</v>
      </c>
      <c r="Y907" s="47">
        <v>0</v>
      </c>
      <c r="Z907" s="47">
        <v>0</v>
      </c>
      <c r="AA907" s="47">
        <v>0</v>
      </c>
      <c r="AB907" s="47">
        <v>0</v>
      </c>
      <c r="AC907" s="47">
        <v>66067.98</v>
      </c>
      <c r="AD907" s="47">
        <v>150000</v>
      </c>
      <c r="AE907" s="47">
        <v>0</v>
      </c>
      <c r="AF907" s="50">
        <v>2022</v>
      </c>
      <c r="AG907" s="50">
        <v>2022</v>
      </c>
      <c r="AH907" s="51">
        <v>2022</v>
      </c>
      <c r="AT907" s="30" t="e">
        <f>VLOOKUP(C907,AW:AX,2,FALSE)</f>
        <v>#N/A</v>
      </c>
    </row>
    <row r="908" spans="1:46" ht="61.5" x14ac:dyDescent="0.85">
      <c r="A908" s="30">
        <v>1</v>
      </c>
      <c r="B908" s="108">
        <f>SUBTOTAL(103,$A$751:A908)</f>
        <v>143</v>
      </c>
      <c r="C908" s="34" t="s">
        <v>247</v>
      </c>
      <c r="D908" s="47">
        <f t="shared" si="209"/>
        <v>7971300</v>
      </c>
      <c r="E908" s="47">
        <v>0</v>
      </c>
      <c r="F908" s="47">
        <v>0</v>
      </c>
      <c r="G908" s="47">
        <v>0</v>
      </c>
      <c r="H908" s="47">
        <v>0</v>
      </c>
      <c r="I908" s="47">
        <v>0</v>
      </c>
      <c r="J908" s="47">
        <v>0</v>
      </c>
      <c r="K908" s="49">
        <v>0</v>
      </c>
      <c r="L908" s="47">
        <v>0</v>
      </c>
      <c r="M908" s="47">
        <v>1563</v>
      </c>
      <c r="N908" s="47">
        <v>7676157.6399999997</v>
      </c>
      <c r="O908" s="47">
        <v>0</v>
      </c>
      <c r="P908" s="47">
        <v>0</v>
      </c>
      <c r="Q908" s="47">
        <v>0</v>
      </c>
      <c r="R908" s="47">
        <v>0</v>
      </c>
      <c r="S908" s="47">
        <v>0</v>
      </c>
      <c r="T908" s="47">
        <v>0</v>
      </c>
      <c r="U908" s="47">
        <v>0</v>
      </c>
      <c r="V908" s="47">
        <v>0</v>
      </c>
      <c r="W908" s="47">
        <v>0</v>
      </c>
      <c r="X908" s="47">
        <v>0</v>
      </c>
      <c r="Y908" s="47">
        <v>0</v>
      </c>
      <c r="Z908" s="47">
        <v>0</v>
      </c>
      <c r="AA908" s="47">
        <v>0</v>
      </c>
      <c r="AB908" s="47">
        <v>0</v>
      </c>
      <c r="AC908" s="47">
        <v>115142.36</v>
      </c>
      <c r="AD908" s="47">
        <v>180000</v>
      </c>
      <c r="AE908" s="47">
        <v>0</v>
      </c>
      <c r="AF908" s="50">
        <v>2022</v>
      </c>
      <c r="AG908" s="50">
        <v>2022</v>
      </c>
      <c r="AH908" s="51">
        <v>2022</v>
      </c>
      <c r="AT908" s="30" t="e">
        <f>VLOOKUP(C908,AW:AX,2,FALSE)</f>
        <v>#N/A</v>
      </c>
    </row>
    <row r="909" spans="1:46" ht="61.5" x14ac:dyDescent="0.85">
      <c r="B909" s="34" t="s">
        <v>893</v>
      </c>
      <c r="C909" s="34"/>
      <c r="D909" s="47">
        <f>D910</f>
        <v>1724820</v>
      </c>
      <c r="E909" s="47">
        <f t="shared" ref="E909:AE909" si="210">E910</f>
        <v>0</v>
      </c>
      <c r="F909" s="47">
        <f t="shared" si="210"/>
        <v>0</v>
      </c>
      <c r="G909" s="47">
        <f t="shared" si="210"/>
        <v>0</v>
      </c>
      <c r="H909" s="47">
        <f t="shared" si="210"/>
        <v>0</v>
      </c>
      <c r="I909" s="47">
        <f t="shared" si="210"/>
        <v>0</v>
      </c>
      <c r="J909" s="47">
        <f t="shared" si="210"/>
        <v>0</v>
      </c>
      <c r="K909" s="49">
        <f t="shared" si="210"/>
        <v>0</v>
      </c>
      <c r="L909" s="47">
        <f t="shared" si="210"/>
        <v>0</v>
      </c>
      <c r="M909" s="47">
        <f t="shared" si="210"/>
        <v>338.2</v>
      </c>
      <c r="N909" s="47">
        <f t="shared" si="210"/>
        <v>1581103.45</v>
      </c>
      <c r="O909" s="47">
        <f t="shared" si="210"/>
        <v>0</v>
      </c>
      <c r="P909" s="47">
        <f t="shared" si="210"/>
        <v>0</v>
      </c>
      <c r="Q909" s="47">
        <f t="shared" si="210"/>
        <v>0</v>
      </c>
      <c r="R909" s="47">
        <f t="shared" si="210"/>
        <v>0</v>
      </c>
      <c r="S909" s="47">
        <f t="shared" si="210"/>
        <v>0</v>
      </c>
      <c r="T909" s="47">
        <f t="shared" si="210"/>
        <v>0</v>
      </c>
      <c r="U909" s="47">
        <f t="shared" si="210"/>
        <v>0</v>
      </c>
      <c r="V909" s="47">
        <f t="shared" si="210"/>
        <v>0</v>
      </c>
      <c r="W909" s="47">
        <f t="shared" si="210"/>
        <v>0</v>
      </c>
      <c r="X909" s="47">
        <f t="shared" si="210"/>
        <v>0</v>
      </c>
      <c r="Y909" s="47">
        <f t="shared" si="210"/>
        <v>0</v>
      </c>
      <c r="Z909" s="47">
        <f t="shared" si="210"/>
        <v>0</v>
      </c>
      <c r="AA909" s="47">
        <f t="shared" si="210"/>
        <v>0</v>
      </c>
      <c r="AB909" s="47">
        <f t="shared" si="210"/>
        <v>0</v>
      </c>
      <c r="AC909" s="47">
        <f t="shared" si="210"/>
        <v>23716.55</v>
      </c>
      <c r="AD909" s="47">
        <f t="shared" si="210"/>
        <v>120000</v>
      </c>
      <c r="AE909" s="47">
        <f t="shared" si="210"/>
        <v>0</v>
      </c>
      <c r="AF909" s="121" t="s">
        <v>817</v>
      </c>
      <c r="AG909" s="121" t="s">
        <v>817</v>
      </c>
      <c r="AH909" s="122" t="s">
        <v>817</v>
      </c>
      <c r="AT909" s="30">
        <f>VLOOKUP(C909,AW:AX,2,FALSE)</f>
        <v>0</v>
      </c>
    </row>
    <row r="910" spans="1:46" ht="61.5" x14ac:dyDescent="0.85">
      <c r="A910" s="30">
        <v>1</v>
      </c>
      <c r="B910" s="108">
        <f>SUBTOTAL(103,$A$751:A910)</f>
        <v>144</v>
      </c>
      <c r="C910" s="34" t="s">
        <v>252</v>
      </c>
      <c r="D910" s="47">
        <f>E910+F910+G910+H910+I910+J910+L910+N910+P910+R910+T910+U910+V910+W910+X910+Y910+Z910+AA910+AB910+AC910+AD910+AE910</f>
        <v>1724820</v>
      </c>
      <c r="E910" s="47">
        <v>0</v>
      </c>
      <c r="F910" s="47">
        <v>0</v>
      </c>
      <c r="G910" s="47">
        <v>0</v>
      </c>
      <c r="H910" s="47">
        <v>0</v>
      </c>
      <c r="I910" s="47">
        <v>0</v>
      </c>
      <c r="J910" s="47">
        <v>0</v>
      </c>
      <c r="K910" s="49">
        <v>0</v>
      </c>
      <c r="L910" s="47">
        <v>0</v>
      </c>
      <c r="M910" s="47">
        <v>338.2</v>
      </c>
      <c r="N910" s="47">
        <v>1581103.45</v>
      </c>
      <c r="O910" s="47">
        <v>0</v>
      </c>
      <c r="P910" s="47">
        <v>0</v>
      </c>
      <c r="Q910" s="47">
        <v>0</v>
      </c>
      <c r="R910" s="47">
        <v>0</v>
      </c>
      <c r="S910" s="47">
        <v>0</v>
      </c>
      <c r="T910" s="47">
        <v>0</v>
      </c>
      <c r="U910" s="47">
        <v>0</v>
      </c>
      <c r="V910" s="47">
        <v>0</v>
      </c>
      <c r="W910" s="47">
        <v>0</v>
      </c>
      <c r="X910" s="47">
        <v>0</v>
      </c>
      <c r="Y910" s="47">
        <v>0</v>
      </c>
      <c r="Z910" s="47">
        <v>0</v>
      </c>
      <c r="AA910" s="47">
        <v>0</v>
      </c>
      <c r="AB910" s="47">
        <v>0</v>
      </c>
      <c r="AC910" s="47">
        <v>23716.55</v>
      </c>
      <c r="AD910" s="47">
        <v>120000</v>
      </c>
      <c r="AE910" s="47">
        <v>0</v>
      </c>
      <c r="AF910" s="50">
        <v>2022</v>
      </c>
      <c r="AG910" s="50">
        <v>2022</v>
      </c>
      <c r="AH910" s="51">
        <v>2022</v>
      </c>
      <c r="AT910" s="30" t="e">
        <f>VLOOKUP(C910,AW:AX,2,FALSE)</f>
        <v>#N/A</v>
      </c>
    </row>
    <row r="911" spans="1:46" ht="61.5" x14ac:dyDescent="0.85">
      <c r="B911" s="34" t="s">
        <v>894</v>
      </c>
      <c r="C911" s="34"/>
      <c r="D911" s="47">
        <f>D912</f>
        <v>1739107.3499999999</v>
      </c>
      <c r="E911" s="47">
        <f t="shared" ref="E911:AE911" si="211">E912</f>
        <v>0</v>
      </c>
      <c r="F911" s="47">
        <f t="shared" si="211"/>
        <v>0</v>
      </c>
      <c r="G911" s="47">
        <f t="shared" si="211"/>
        <v>0</v>
      </c>
      <c r="H911" s="47">
        <f t="shared" si="211"/>
        <v>0</v>
      </c>
      <c r="I911" s="47">
        <f t="shared" si="211"/>
        <v>0</v>
      </c>
      <c r="J911" s="47">
        <f t="shared" si="211"/>
        <v>0</v>
      </c>
      <c r="K911" s="49">
        <f t="shared" si="211"/>
        <v>0</v>
      </c>
      <c r="L911" s="47">
        <f t="shared" si="211"/>
        <v>0</v>
      </c>
      <c r="M911" s="47">
        <f t="shared" si="211"/>
        <v>0</v>
      </c>
      <c r="N911" s="47">
        <f t="shared" si="211"/>
        <v>0</v>
      </c>
      <c r="O911" s="47">
        <f t="shared" si="211"/>
        <v>0</v>
      </c>
      <c r="P911" s="47">
        <f t="shared" si="211"/>
        <v>0</v>
      </c>
      <c r="Q911" s="47">
        <f t="shared" si="211"/>
        <v>568.70000000000005</v>
      </c>
      <c r="R911" s="47">
        <f t="shared" si="211"/>
        <v>1585327.44</v>
      </c>
      <c r="S911" s="47">
        <f t="shared" si="211"/>
        <v>0</v>
      </c>
      <c r="T911" s="47">
        <f t="shared" si="211"/>
        <v>0</v>
      </c>
      <c r="U911" s="47">
        <f t="shared" si="211"/>
        <v>0</v>
      </c>
      <c r="V911" s="47">
        <f t="shared" si="211"/>
        <v>0</v>
      </c>
      <c r="W911" s="47">
        <f t="shared" si="211"/>
        <v>0</v>
      </c>
      <c r="X911" s="47">
        <f t="shared" si="211"/>
        <v>0</v>
      </c>
      <c r="Y911" s="47">
        <f t="shared" si="211"/>
        <v>0</v>
      </c>
      <c r="Z911" s="47">
        <f t="shared" si="211"/>
        <v>0</v>
      </c>
      <c r="AA911" s="47">
        <f t="shared" si="211"/>
        <v>0</v>
      </c>
      <c r="AB911" s="47">
        <f t="shared" si="211"/>
        <v>0</v>
      </c>
      <c r="AC911" s="47">
        <f t="shared" si="211"/>
        <v>23779.91</v>
      </c>
      <c r="AD911" s="47">
        <f t="shared" si="211"/>
        <v>130000</v>
      </c>
      <c r="AE911" s="47">
        <f t="shared" si="211"/>
        <v>0</v>
      </c>
      <c r="AF911" s="121" t="s">
        <v>817</v>
      </c>
      <c r="AG911" s="121" t="s">
        <v>817</v>
      </c>
      <c r="AH911" s="122" t="s">
        <v>817</v>
      </c>
      <c r="AT911" s="30">
        <f>VLOOKUP(C911,AW:AX,2,FALSE)</f>
        <v>0</v>
      </c>
    </row>
    <row r="912" spans="1:46" ht="61.5" x14ac:dyDescent="0.85">
      <c r="A912" s="30">
        <v>1</v>
      </c>
      <c r="B912" s="108">
        <f>SUBTOTAL(103,$A$751:A912)</f>
        <v>145</v>
      </c>
      <c r="C912" s="34" t="s">
        <v>254</v>
      </c>
      <c r="D912" s="47">
        <f>E912+F912+G912+H912+I912+J912+L912+N912+P912+R912+T912+U912+V912+W912+X912+Y912+Z912+AA912+AB912+AC912+AD912+AE912</f>
        <v>1739107.3499999999</v>
      </c>
      <c r="E912" s="47">
        <v>0</v>
      </c>
      <c r="F912" s="47">
        <v>0</v>
      </c>
      <c r="G912" s="47">
        <v>0</v>
      </c>
      <c r="H912" s="47">
        <v>0</v>
      </c>
      <c r="I912" s="47">
        <v>0</v>
      </c>
      <c r="J912" s="47">
        <v>0</v>
      </c>
      <c r="K912" s="49">
        <v>0</v>
      </c>
      <c r="L912" s="47">
        <v>0</v>
      </c>
      <c r="M912" s="47">
        <v>0</v>
      </c>
      <c r="N912" s="47">
        <v>0</v>
      </c>
      <c r="O912" s="47">
        <v>0</v>
      </c>
      <c r="P912" s="47">
        <v>0</v>
      </c>
      <c r="Q912" s="47">
        <v>568.70000000000005</v>
      </c>
      <c r="R912" s="47">
        <v>1585327.44</v>
      </c>
      <c r="S912" s="47">
        <v>0</v>
      </c>
      <c r="T912" s="47">
        <v>0</v>
      </c>
      <c r="U912" s="47">
        <v>0</v>
      </c>
      <c r="V912" s="47">
        <v>0</v>
      </c>
      <c r="W912" s="47">
        <v>0</v>
      </c>
      <c r="X912" s="47">
        <v>0</v>
      </c>
      <c r="Y912" s="47">
        <v>0</v>
      </c>
      <c r="Z912" s="47">
        <v>0</v>
      </c>
      <c r="AA912" s="47">
        <v>0</v>
      </c>
      <c r="AB912" s="47">
        <v>0</v>
      </c>
      <c r="AC912" s="47">
        <v>23779.91</v>
      </c>
      <c r="AD912" s="47">
        <v>130000</v>
      </c>
      <c r="AE912" s="47">
        <v>0</v>
      </c>
      <c r="AF912" s="50">
        <v>2022</v>
      </c>
      <c r="AG912" s="50">
        <v>2022</v>
      </c>
      <c r="AH912" s="51">
        <v>2022</v>
      </c>
      <c r="AT912" s="30" t="e">
        <f>VLOOKUP(C912,AW:AX,2,FALSE)</f>
        <v>#N/A</v>
      </c>
    </row>
    <row r="913" spans="1:46" ht="61.5" x14ac:dyDescent="0.85">
      <c r="B913" s="34" t="s">
        <v>955</v>
      </c>
      <c r="C913" s="129"/>
      <c r="D913" s="47">
        <f>D914</f>
        <v>3373804.98</v>
      </c>
      <c r="E913" s="47">
        <f t="shared" ref="E913:AE913" si="212">E914</f>
        <v>0</v>
      </c>
      <c r="F913" s="47">
        <f t="shared" si="212"/>
        <v>0</v>
      </c>
      <c r="G913" s="47">
        <f t="shared" si="212"/>
        <v>0</v>
      </c>
      <c r="H913" s="47">
        <f t="shared" si="212"/>
        <v>0</v>
      </c>
      <c r="I913" s="47">
        <f t="shared" si="212"/>
        <v>0</v>
      </c>
      <c r="J913" s="47">
        <f t="shared" si="212"/>
        <v>0</v>
      </c>
      <c r="K913" s="49">
        <f t="shared" si="212"/>
        <v>0</v>
      </c>
      <c r="L913" s="47">
        <f t="shared" si="212"/>
        <v>0</v>
      </c>
      <c r="M913" s="47">
        <f t="shared" si="212"/>
        <v>646.1</v>
      </c>
      <c r="N913" s="47">
        <f t="shared" si="212"/>
        <v>3176162.54</v>
      </c>
      <c r="O913" s="47">
        <f t="shared" si="212"/>
        <v>0</v>
      </c>
      <c r="P913" s="47">
        <f t="shared" si="212"/>
        <v>0</v>
      </c>
      <c r="Q913" s="47">
        <f t="shared" si="212"/>
        <v>0</v>
      </c>
      <c r="R913" s="47">
        <f t="shared" si="212"/>
        <v>0</v>
      </c>
      <c r="S913" s="47">
        <f t="shared" si="212"/>
        <v>0</v>
      </c>
      <c r="T913" s="47">
        <f t="shared" si="212"/>
        <v>0</v>
      </c>
      <c r="U913" s="47">
        <f t="shared" si="212"/>
        <v>0</v>
      </c>
      <c r="V913" s="47">
        <f t="shared" si="212"/>
        <v>0</v>
      </c>
      <c r="W913" s="47">
        <f t="shared" si="212"/>
        <v>0</v>
      </c>
      <c r="X913" s="47">
        <f t="shared" si="212"/>
        <v>0</v>
      </c>
      <c r="Y913" s="47">
        <f t="shared" si="212"/>
        <v>0</v>
      </c>
      <c r="Z913" s="47">
        <f t="shared" si="212"/>
        <v>0</v>
      </c>
      <c r="AA913" s="47">
        <f t="shared" si="212"/>
        <v>0</v>
      </c>
      <c r="AB913" s="47">
        <f t="shared" si="212"/>
        <v>0</v>
      </c>
      <c r="AC913" s="47">
        <f t="shared" si="212"/>
        <v>47642.44</v>
      </c>
      <c r="AD913" s="47">
        <f t="shared" si="212"/>
        <v>150000</v>
      </c>
      <c r="AE913" s="47">
        <f t="shared" si="212"/>
        <v>0</v>
      </c>
      <c r="AF913" s="121" t="s">
        <v>817</v>
      </c>
      <c r="AG913" s="121" t="s">
        <v>817</v>
      </c>
      <c r="AH913" s="122" t="s">
        <v>817</v>
      </c>
      <c r="AT913" s="30">
        <f>VLOOKUP(C913,AW:AX,2,FALSE)</f>
        <v>0</v>
      </c>
    </row>
    <row r="914" spans="1:46" ht="61.5" x14ac:dyDescent="0.85">
      <c r="A914" s="30">
        <v>1</v>
      </c>
      <c r="B914" s="108">
        <f>SUBTOTAL(103,$A$751:A914)</f>
        <v>146</v>
      </c>
      <c r="C914" s="36" t="s">
        <v>4</v>
      </c>
      <c r="D914" s="47">
        <f>E914+F914+G914+H914+I914+J914+L914+N914+P914+R914+T914+U914+V914+W914+X914+Y914+Z914+AA914+AB914+AC914+AD914+AE914</f>
        <v>3373804.98</v>
      </c>
      <c r="E914" s="47">
        <v>0</v>
      </c>
      <c r="F914" s="47">
        <v>0</v>
      </c>
      <c r="G914" s="47">
        <v>0</v>
      </c>
      <c r="H914" s="47">
        <v>0</v>
      </c>
      <c r="I914" s="47">
        <v>0</v>
      </c>
      <c r="J914" s="47">
        <v>0</v>
      </c>
      <c r="K914" s="49">
        <v>0</v>
      </c>
      <c r="L914" s="47">
        <v>0</v>
      </c>
      <c r="M914" s="47">
        <v>646.1</v>
      </c>
      <c r="N914" s="47">
        <v>3176162.54</v>
      </c>
      <c r="O914" s="47">
        <v>0</v>
      </c>
      <c r="P914" s="47">
        <v>0</v>
      </c>
      <c r="Q914" s="47">
        <v>0</v>
      </c>
      <c r="R914" s="47">
        <v>0</v>
      </c>
      <c r="S914" s="47">
        <v>0</v>
      </c>
      <c r="T914" s="47">
        <v>0</v>
      </c>
      <c r="U914" s="47">
        <v>0</v>
      </c>
      <c r="V914" s="47">
        <v>0</v>
      </c>
      <c r="W914" s="47">
        <v>0</v>
      </c>
      <c r="X914" s="47">
        <v>0</v>
      </c>
      <c r="Y914" s="47">
        <v>0</v>
      </c>
      <c r="Z914" s="47">
        <v>0</v>
      </c>
      <c r="AA914" s="47">
        <v>0</v>
      </c>
      <c r="AB914" s="47">
        <v>0</v>
      </c>
      <c r="AC914" s="47">
        <v>47642.44</v>
      </c>
      <c r="AD914" s="47">
        <v>150000</v>
      </c>
      <c r="AE914" s="47">
        <v>0</v>
      </c>
      <c r="AF914" s="50">
        <v>2022</v>
      </c>
      <c r="AG914" s="50">
        <v>2022</v>
      </c>
      <c r="AH914" s="51">
        <v>2022</v>
      </c>
      <c r="AT914" s="30" t="e">
        <f>VLOOKUP(C914,AW:AX,2,FALSE)</f>
        <v>#N/A</v>
      </c>
    </row>
    <row r="915" spans="1:46" ht="61.5" x14ac:dyDescent="0.85">
      <c r="B915" s="34" t="s">
        <v>956</v>
      </c>
      <c r="C915" s="36"/>
      <c r="D915" s="47">
        <f>D916</f>
        <v>3916350</v>
      </c>
      <c r="E915" s="47">
        <f t="shared" ref="E915:AE915" si="213">E916</f>
        <v>0</v>
      </c>
      <c r="F915" s="47">
        <f t="shared" si="213"/>
        <v>0</v>
      </c>
      <c r="G915" s="47">
        <f t="shared" si="213"/>
        <v>0</v>
      </c>
      <c r="H915" s="47">
        <f t="shared" si="213"/>
        <v>0</v>
      </c>
      <c r="I915" s="47">
        <f t="shared" si="213"/>
        <v>0</v>
      </c>
      <c r="J915" s="47">
        <f t="shared" si="213"/>
        <v>0</v>
      </c>
      <c r="K915" s="49">
        <f t="shared" si="213"/>
        <v>0</v>
      </c>
      <c r="L915" s="47">
        <f t="shared" si="213"/>
        <v>0</v>
      </c>
      <c r="M915" s="47">
        <f t="shared" si="213"/>
        <v>750</v>
      </c>
      <c r="N915" s="47">
        <f t="shared" si="213"/>
        <v>3710689.66</v>
      </c>
      <c r="O915" s="47">
        <f t="shared" si="213"/>
        <v>0</v>
      </c>
      <c r="P915" s="47">
        <f t="shared" si="213"/>
        <v>0</v>
      </c>
      <c r="Q915" s="47">
        <f t="shared" si="213"/>
        <v>0</v>
      </c>
      <c r="R915" s="47">
        <f t="shared" si="213"/>
        <v>0</v>
      </c>
      <c r="S915" s="47">
        <f t="shared" si="213"/>
        <v>0</v>
      </c>
      <c r="T915" s="47">
        <f t="shared" si="213"/>
        <v>0</v>
      </c>
      <c r="U915" s="47">
        <f t="shared" si="213"/>
        <v>0</v>
      </c>
      <c r="V915" s="47">
        <f t="shared" si="213"/>
        <v>0</v>
      </c>
      <c r="W915" s="47">
        <f t="shared" si="213"/>
        <v>0</v>
      </c>
      <c r="X915" s="47">
        <f t="shared" si="213"/>
        <v>0</v>
      </c>
      <c r="Y915" s="47">
        <f t="shared" si="213"/>
        <v>0</v>
      </c>
      <c r="Z915" s="47">
        <f t="shared" si="213"/>
        <v>0</v>
      </c>
      <c r="AA915" s="47">
        <f t="shared" si="213"/>
        <v>0</v>
      </c>
      <c r="AB915" s="47">
        <f t="shared" si="213"/>
        <v>0</v>
      </c>
      <c r="AC915" s="47">
        <f t="shared" si="213"/>
        <v>55660.34</v>
      </c>
      <c r="AD915" s="47">
        <f t="shared" si="213"/>
        <v>150000</v>
      </c>
      <c r="AE915" s="47">
        <f t="shared" si="213"/>
        <v>0</v>
      </c>
      <c r="AF915" s="121" t="s">
        <v>817</v>
      </c>
      <c r="AG915" s="121" t="s">
        <v>817</v>
      </c>
      <c r="AH915" s="122" t="s">
        <v>817</v>
      </c>
      <c r="AT915" s="30">
        <f>VLOOKUP(C915,AW:AX,2,FALSE)</f>
        <v>0</v>
      </c>
    </row>
    <row r="916" spans="1:46" ht="61.5" x14ac:dyDescent="0.85">
      <c r="A916" s="30">
        <v>1</v>
      </c>
      <c r="B916" s="108">
        <f>SUBTOTAL(103,$A$751:A916)</f>
        <v>147</v>
      </c>
      <c r="C916" s="36" t="s">
        <v>3</v>
      </c>
      <c r="D916" s="47">
        <f>E916+F916+G916+H916+I916+J916+L916+N916+P916+R916+T916+U916+V916+W916+X916+Y916+Z916+AA916+AB916+AC916+AD916+AE916</f>
        <v>3916350</v>
      </c>
      <c r="E916" s="47">
        <v>0</v>
      </c>
      <c r="F916" s="47">
        <v>0</v>
      </c>
      <c r="G916" s="47">
        <v>0</v>
      </c>
      <c r="H916" s="47">
        <v>0</v>
      </c>
      <c r="I916" s="47">
        <v>0</v>
      </c>
      <c r="J916" s="47">
        <v>0</v>
      </c>
      <c r="K916" s="49">
        <v>0</v>
      </c>
      <c r="L916" s="47">
        <v>0</v>
      </c>
      <c r="M916" s="47">
        <v>750</v>
      </c>
      <c r="N916" s="47">
        <v>3710689.66</v>
      </c>
      <c r="O916" s="47">
        <v>0</v>
      </c>
      <c r="P916" s="47">
        <v>0</v>
      </c>
      <c r="Q916" s="47">
        <v>0</v>
      </c>
      <c r="R916" s="47">
        <v>0</v>
      </c>
      <c r="S916" s="47">
        <v>0</v>
      </c>
      <c r="T916" s="47">
        <v>0</v>
      </c>
      <c r="U916" s="47">
        <v>0</v>
      </c>
      <c r="V916" s="47">
        <v>0</v>
      </c>
      <c r="W916" s="47">
        <v>0</v>
      </c>
      <c r="X916" s="47">
        <v>0</v>
      </c>
      <c r="Y916" s="47">
        <v>0</v>
      </c>
      <c r="Z916" s="47">
        <v>0</v>
      </c>
      <c r="AA916" s="47">
        <v>0</v>
      </c>
      <c r="AB916" s="47">
        <v>0</v>
      </c>
      <c r="AC916" s="47">
        <v>55660.34</v>
      </c>
      <c r="AD916" s="47">
        <v>150000</v>
      </c>
      <c r="AE916" s="47">
        <v>0</v>
      </c>
      <c r="AF916" s="50">
        <v>2022</v>
      </c>
      <c r="AG916" s="50">
        <v>2022</v>
      </c>
      <c r="AH916" s="51">
        <v>2022</v>
      </c>
      <c r="AT916" s="30" t="e">
        <f>VLOOKUP(C916,AW:AX,2,FALSE)</f>
        <v>#N/A</v>
      </c>
    </row>
    <row r="917" spans="1:46" ht="61.5" x14ac:dyDescent="0.85">
      <c r="B917" s="34" t="s">
        <v>896</v>
      </c>
      <c r="C917" s="128"/>
      <c r="D917" s="47">
        <f>D918+D919</f>
        <v>3516578.96</v>
      </c>
      <c r="E917" s="47">
        <f t="shared" ref="E917:AE917" si="214">E918+E919</f>
        <v>0</v>
      </c>
      <c r="F917" s="47">
        <f t="shared" si="214"/>
        <v>0</v>
      </c>
      <c r="G917" s="47">
        <f t="shared" si="214"/>
        <v>0</v>
      </c>
      <c r="H917" s="47">
        <f t="shared" si="214"/>
        <v>0</v>
      </c>
      <c r="I917" s="47">
        <f t="shared" si="214"/>
        <v>0</v>
      </c>
      <c r="J917" s="47">
        <f t="shared" si="214"/>
        <v>0</v>
      </c>
      <c r="K917" s="49">
        <f t="shared" si="214"/>
        <v>0</v>
      </c>
      <c r="L917" s="47">
        <f t="shared" si="214"/>
        <v>0</v>
      </c>
      <c r="M917" s="47">
        <f t="shared" si="214"/>
        <v>856</v>
      </c>
      <c r="N917" s="47">
        <f t="shared" si="214"/>
        <v>3228156.6100000003</v>
      </c>
      <c r="O917" s="47">
        <f t="shared" si="214"/>
        <v>0</v>
      </c>
      <c r="P917" s="47">
        <f t="shared" si="214"/>
        <v>0</v>
      </c>
      <c r="Q917" s="47">
        <f t="shared" si="214"/>
        <v>0</v>
      </c>
      <c r="R917" s="47">
        <f t="shared" si="214"/>
        <v>0</v>
      </c>
      <c r="S917" s="47">
        <f t="shared" si="214"/>
        <v>0</v>
      </c>
      <c r="T917" s="47">
        <f t="shared" si="214"/>
        <v>0</v>
      </c>
      <c r="U917" s="47">
        <f t="shared" si="214"/>
        <v>0</v>
      </c>
      <c r="V917" s="47">
        <f t="shared" si="214"/>
        <v>0</v>
      </c>
      <c r="W917" s="47">
        <f t="shared" si="214"/>
        <v>0</v>
      </c>
      <c r="X917" s="47">
        <f t="shared" si="214"/>
        <v>0</v>
      </c>
      <c r="Y917" s="47">
        <f t="shared" si="214"/>
        <v>0</v>
      </c>
      <c r="Z917" s="47">
        <f t="shared" si="214"/>
        <v>0</v>
      </c>
      <c r="AA917" s="47">
        <f t="shared" si="214"/>
        <v>0</v>
      </c>
      <c r="AB917" s="47">
        <f t="shared" si="214"/>
        <v>0</v>
      </c>
      <c r="AC917" s="47">
        <f t="shared" si="214"/>
        <v>48422.350000000006</v>
      </c>
      <c r="AD917" s="47">
        <f t="shared" si="214"/>
        <v>240000</v>
      </c>
      <c r="AE917" s="47">
        <f t="shared" si="214"/>
        <v>0</v>
      </c>
      <c r="AF917" s="121" t="s">
        <v>817</v>
      </c>
      <c r="AG917" s="121" t="s">
        <v>817</v>
      </c>
      <c r="AH917" s="122" t="s">
        <v>817</v>
      </c>
      <c r="AT917" s="30">
        <f>VLOOKUP(C917,AW:AX,2,FALSE)</f>
        <v>0</v>
      </c>
    </row>
    <row r="918" spans="1:46" ht="61.5" x14ac:dyDescent="0.85">
      <c r="A918" s="30">
        <v>1</v>
      </c>
      <c r="B918" s="108">
        <f>SUBTOTAL(103,$A$751:A918)</f>
        <v>148</v>
      </c>
      <c r="C918" s="34" t="s">
        <v>759</v>
      </c>
      <c r="D918" s="47">
        <f t="shared" ref="D918:D919" si="215">E918+F918+G918+H918+I918+J918+L918+N918+P918+R918+T918+U918+V918+W918+X918+Y918+Z918+AA918+AB918+AC918+AD918+AE918</f>
        <v>1913529.37</v>
      </c>
      <c r="E918" s="47">
        <v>0</v>
      </c>
      <c r="F918" s="47">
        <v>0</v>
      </c>
      <c r="G918" s="47">
        <v>0</v>
      </c>
      <c r="H918" s="47">
        <v>0</v>
      </c>
      <c r="I918" s="47">
        <v>0</v>
      </c>
      <c r="J918" s="47">
        <v>0</v>
      </c>
      <c r="K918" s="49">
        <v>0</v>
      </c>
      <c r="L918" s="47">
        <v>0</v>
      </c>
      <c r="M918" s="47">
        <v>440</v>
      </c>
      <c r="N918" s="47">
        <v>1767024.01</v>
      </c>
      <c r="O918" s="47">
        <v>0</v>
      </c>
      <c r="P918" s="47">
        <v>0</v>
      </c>
      <c r="Q918" s="47">
        <v>0</v>
      </c>
      <c r="R918" s="47">
        <v>0</v>
      </c>
      <c r="S918" s="47">
        <v>0</v>
      </c>
      <c r="T918" s="47">
        <v>0</v>
      </c>
      <c r="U918" s="47">
        <v>0</v>
      </c>
      <c r="V918" s="47">
        <v>0</v>
      </c>
      <c r="W918" s="47">
        <v>0</v>
      </c>
      <c r="X918" s="47">
        <v>0</v>
      </c>
      <c r="Y918" s="47">
        <v>0</v>
      </c>
      <c r="Z918" s="47">
        <v>0</v>
      </c>
      <c r="AA918" s="47">
        <v>0</v>
      </c>
      <c r="AB918" s="47">
        <v>0</v>
      </c>
      <c r="AC918" s="47">
        <v>26505.360000000001</v>
      </c>
      <c r="AD918" s="47">
        <v>120000</v>
      </c>
      <c r="AE918" s="47">
        <v>0</v>
      </c>
      <c r="AF918" s="35">
        <v>2022</v>
      </c>
      <c r="AG918" s="35">
        <v>2022</v>
      </c>
      <c r="AH918" s="35">
        <v>2022</v>
      </c>
      <c r="AT918" s="30" t="e">
        <f>VLOOKUP(C918,AW:AX,2,FALSE)</f>
        <v>#N/A</v>
      </c>
    </row>
    <row r="919" spans="1:46" ht="61.5" x14ac:dyDescent="0.85">
      <c r="A919" s="30">
        <v>1</v>
      </c>
      <c r="B919" s="108">
        <f>SUBTOTAL(103,$A$751:A919)</f>
        <v>149</v>
      </c>
      <c r="C919" s="34" t="s">
        <v>757</v>
      </c>
      <c r="D919" s="47">
        <f t="shared" si="215"/>
        <v>1603049.59</v>
      </c>
      <c r="E919" s="47">
        <v>0</v>
      </c>
      <c r="F919" s="47">
        <v>0</v>
      </c>
      <c r="G919" s="47">
        <v>0</v>
      </c>
      <c r="H919" s="47">
        <v>0</v>
      </c>
      <c r="I919" s="47">
        <v>0</v>
      </c>
      <c r="J919" s="47">
        <v>0</v>
      </c>
      <c r="K919" s="49">
        <v>0</v>
      </c>
      <c r="L919" s="47">
        <v>0</v>
      </c>
      <c r="M919" s="47">
        <v>416</v>
      </c>
      <c r="N919" s="47">
        <v>1461132.6</v>
      </c>
      <c r="O919" s="47">
        <v>0</v>
      </c>
      <c r="P919" s="47">
        <v>0</v>
      </c>
      <c r="Q919" s="47">
        <v>0</v>
      </c>
      <c r="R919" s="47">
        <v>0</v>
      </c>
      <c r="S919" s="47">
        <v>0</v>
      </c>
      <c r="T919" s="47">
        <v>0</v>
      </c>
      <c r="U919" s="47">
        <v>0</v>
      </c>
      <c r="V919" s="47">
        <v>0</v>
      </c>
      <c r="W919" s="47">
        <v>0</v>
      </c>
      <c r="X919" s="47">
        <v>0</v>
      </c>
      <c r="Y919" s="47">
        <v>0</v>
      </c>
      <c r="Z919" s="47">
        <v>0</v>
      </c>
      <c r="AA919" s="47">
        <v>0</v>
      </c>
      <c r="AB919" s="47">
        <v>0</v>
      </c>
      <c r="AC919" s="47">
        <v>21916.99</v>
      </c>
      <c r="AD919" s="47">
        <v>120000</v>
      </c>
      <c r="AE919" s="47">
        <v>0</v>
      </c>
      <c r="AF919" s="35">
        <v>2022</v>
      </c>
      <c r="AG919" s="35">
        <v>2022</v>
      </c>
      <c r="AH919" s="35">
        <v>2022</v>
      </c>
      <c r="AT919" s="30" t="e">
        <f>VLOOKUP(C919,AW:AX,2,FALSE)</f>
        <v>#N/A</v>
      </c>
    </row>
    <row r="920" spans="1:46" ht="61.5" x14ac:dyDescent="0.85">
      <c r="B920" s="34" t="s">
        <v>939</v>
      </c>
      <c r="C920" s="34"/>
      <c r="D920" s="47">
        <f>D921</f>
        <v>3598749.4899999998</v>
      </c>
      <c r="E920" s="47">
        <f t="shared" ref="E920:AE920" si="216">E921</f>
        <v>0</v>
      </c>
      <c r="F920" s="47">
        <f t="shared" si="216"/>
        <v>0</v>
      </c>
      <c r="G920" s="47">
        <f t="shared" si="216"/>
        <v>0</v>
      </c>
      <c r="H920" s="47">
        <f t="shared" si="216"/>
        <v>0</v>
      </c>
      <c r="I920" s="47">
        <f t="shared" si="216"/>
        <v>0</v>
      </c>
      <c r="J920" s="47">
        <f t="shared" si="216"/>
        <v>0</v>
      </c>
      <c r="K920" s="49">
        <f t="shared" si="216"/>
        <v>0</v>
      </c>
      <c r="L920" s="47">
        <f t="shared" si="216"/>
        <v>0</v>
      </c>
      <c r="M920" s="47">
        <f t="shared" si="216"/>
        <v>975.8</v>
      </c>
      <c r="N920" s="47">
        <f t="shared" si="216"/>
        <v>3427339.4</v>
      </c>
      <c r="O920" s="47">
        <f t="shared" si="216"/>
        <v>0</v>
      </c>
      <c r="P920" s="47">
        <f t="shared" si="216"/>
        <v>0</v>
      </c>
      <c r="Q920" s="47">
        <f t="shared" si="216"/>
        <v>0</v>
      </c>
      <c r="R920" s="47">
        <f t="shared" si="216"/>
        <v>0</v>
      </c>
      <c r="S920" s="47">
        <f t="shared" si="216"/>
        <v>0</v>
      </c>
      <c r="T920" s="47">
        <f t="shared" si="216"/>
        <v>0</v>
      </c>
      <c r="U920" s="47">
        <f t="shared" si="216"/>
        <v>0</v>
      </c>
      <c r="V920" s="47">
        <f t="shared" si="216"/>
        <v>0</v>
      </c>
      <c r="W920" s="47">
        <f t="shared" si="216"/>
        <v>0</v>
      </c>
      <c r="X920" s="47">
        <f t="shared" si="216"/>
        <v>0</v>
      </c>
      <c r="Y920" s="47">
        <f t="shared" si="216"/>
        <v>0</v>
      </c>
      <c r="Z920" s="47">
        <f t="shared" si="216"/>
        <v>0</v>
      </c>
      <c r="AA920" s="47">
        <f t="shared" si="216"/>
        <v>0</v>
      </c>
      <c r="AB920" s="47">
        <f t="shared" si="216"/>
        <v>0</v>
      </c>
      <c r="AC920" s="47">
        <f t="shared" si="216"/>
        <v>51410.09</v>
      </c>
      <c r="AD920" s="47">
        <f t="shared" si="216"/>
        <v>120000</v>
      </c>
      <c r="AE920" s="47">
        <f t="shared" si="216"/>
        <v>0</v>
      </c>
      <c r="AF920" s="121" t="s">
        <v>817</v>
      </c>
      <c r="AG920" s="121" t="s">
        <v>817</v>
      </c>
      <c r="AH920" s="122" t="s">
        <v>817</v>
      </c>
      <c r="AT920" s="30">
        <f>VLOOKUP(C920,AW:AX,2,FALSE)</f>
        <v>0</v>
      </c>
    </row>
    <row r="921" spans="1:46" ht="61.5" x14ac:dyDescent="0.85">
      <c r="A921" s="30">
        <v>1</v>
      </c>
      <c r="B921" s="108">
        <f>SUBTOTAL(103,$A$751:A921)</f>
        <v>150</v>
      </c>
      <c r="C921" s="34" t="s">
        <v>765</v>
      </c>
      <c r="D921" s="47">
        <f>E921+F921+G921+H921+I921+J921+L921+N921+P921+R921+T921+U921+V921+W921+X921+Y921+Z921+AA921+AB921+AC921+AD921+AE921</f>
        <v>3598749.4899999998</v>
      </c>
      <c r="E921" s="47">
        <v>0</v>
      </c>
      <c r="F921" s="47">
        <v>0</v>
      </c>
      <c r="G921" s="47">
        <v>0</v>
      </c>
      <c r="H921" s="47">
        <v>0</v>
      </c>
      <c r="I921" s="47">
        <v>0</v>
      </c>
      <c r="J921" s="47">
        <v>0</v>
      </c>
      <c r="K921" s="49">
        <v>0</v>
      </c>
      <c r="L921" s="47">
        <v>0</v>
      </c>
      <c r="M921" s="47">
        <v>975.8</v>
      </c>
      <c r="N921" s="47">
        <v>3427339.4</v>
      </c>
      <c r="O921" s="47">
        <v>0</v>
      </c>
      <c r="P921" s="47">
        <v>0</v>
      </c>
      <c r="Q921" s="47">
        <v>0</v>
      </c>
      <c r="R921" s="47">
        <v>0</v>
      </c>
      <c r="S921" s="47">
        <v>0</v>
      </c>
      <c r="T921" s="47">
        <v>0</v>
      </c>
      <c r="U921" s="47">
        <v>0</v>
      </c>
      <c r="V921" s="47">
        <v>0</v>
      </c>
      <c r="W921" s="47">
        <v>0</v>
      </c>
      <c r="X921" s="47">
        <v>0</v>
      </c>
      <c r="Y921" s="47">
        <v>0</v>
      </c>
      <c r="Z921" s="47">
        <v>0</v>
      </c>
      <c r="AA921" s="47">
        <v>0</v>
      </c>
      <c r="AB921" s="47">
        <v>0</v>
      </c>
      <c r="AC921" s="47">
        <v>51410.09</v>
      </c>
      <c r="AD921" s="47">
        <v>120000</v>
      </c>
      <c r="AE921" s="47">
        <v>0</v>
      </c>
      <c r="AF921" s="35">
        <v>2022</v>
      </c>
      <c r="AG921" s="35">
        <v>2022</v>
      </c>
      <c r="AH921" s="35">
        <v>2022</v>
      </c>
      <c r="AT921" s="30" t="e">
        <f>VLOOKUP(C921,AW:AX,2,FALSE)</f>
        <v>#N/A</v>
      </c>
    </row>
    <row r="922" spans="1:46" ht="61.5" x14ac:dyDescent="0.85">
      <c r="B922" s="34" t="s">
        <v>898</v>
      </c>
      <c r="C922" s="34"/>
      <c r="D922" s="47">
        <f>D923</f>
        <v>3488946.79</v>
      </c>
      <c r="E922" s="47">
        <f t="shared" ref="E922:AE922" si="217">E923</f>
        <v>0</v>
      </c>
      <c r="F922" s="47">
        <f t="shared" si="217"/>
        <v>0</v>
      </c>
      <c r="G922" s="47">
        <f t="shared" si="217"/>
        <v>0</v>
      </c>
      <c r="H922" s="47">
        <f t="shared" si="217"/>
        <v>0</v>
      </c>
      <c r="I922" s="47">
        <f t="shared" si="217"/>
        <v>0</v>
      </c>
      <c r="J922" s="47">
        <f t="shared" si="217"/>
        <v>0</v>
      </c>
      <c r="K922" s="49">
        <f t="shared" si="217"/>
        <v>0</v>
      </c>
      <c r="L922" s="47">
        <f t="shared" si="217"/>
        <v>0</v>
      </c>
      <c r="M922" s="47">
        <f t="shared" si="217"/>
        <v>945</v>
      </c>
      <c r="N922" s="47">
        <f t="shared" si="217"/>
        <v>3319159.4</v>
      </c>
      <c r="O922" s="47">
        <f t="shared" si="217"/>
        <v>0</v>
      </c>
      <c r="P922" s="47">
        <f t="shared" si="217"/>
        <v>0</v>
      </c>
      <c r="Q922" s="47">
        <f t="shared" si="217"/>
        <v>0</v>
      </c>
      <c r="R922" s="47">
        <f t="shared" si="217"/>
        <v>0</v>
      </c>
      <c r="S922" s="47">
        <f t="shared" si="217"/>
        <v>0</v>
      </c>
      <c r="T922" s="47">
        <f t="shared" si="217"/>
        <v>0</v>
      </c>
      <c r="U922" s="47">
        <f t="shared" si="217"/>
        <v>0</v>
      </c>
      <c r="V922" s="47">
        <f t="shared" si="217"/>
        <v>0</v>
      </c>
      <c r="W922" s="47">
        <f t="shared" si="217"/>
        <v>0</v>
      </c>
      <c r="X922" s="47">
        <f t="shared" si="217"/>
        <v>0</v>
      </c>
      <c r="Y922" s="47">
        <f t="shared" si="217"/>
        <v>0</v>
      </c>
      <c r="Z922" s="47">
        <f t="shared" si="217"/>
        <v>0</v>
      </c>
      <c r="AA922" s="47">
        <f t="shared" si="217"/>
        <v>0</v>
      </c>
      <c r="AB922" s="47">
        <f t="shared" si="217"/>
        <v>0</v>
      </c>
      <c r="AC922" s="47">
        <f t="shared" si="217"/>
        <v>49787.39</v>
      </c>
      <c r="AD922" s="47">
        <f t="shared" si="217"/>
        <v>120000</v>
      </c>
      <c r="AE922" s="47">
        <f t="shared" si="217"/>
        <v>0</v>
      </c>
      <c r="AF922" s="121" t="s">
        <v>817</v>
      </c>
      <c r="AG922" s="121" t="s">
        <v>817</v>
      </c>
      <c r="AH922" s="122" t="s">
        <v>817</v>
      </c>
      <c r="AT922" s="30">
        <f>VLOOKUP(C922,AW:AX,2,FALSE)</f>
        <v>0</v>
      </c>
    </row>
    <row r="923" spans="1:46" ht="61.5" x14ac:dyDescent="0.85">
      <c r="A923" s="30">
        <v>1</v>
      </c>
      <c r="B923" s="108">
        <f>SUBTOTAL(103,$A$751:A923)</f>
        <v>151</v>
      </c>
      <c r="C923" s="34" t="s">
        <v>763</v>
      </c>
      <c r="D923" s="47">
        <f>E923+F923+G923+H923+I923+J923+L923+N923+P923+R923+T923+U923+V923+W923+X923+Y923+Z923+AA923+AB923+AC923+AD923+AE923</f>
        <v>3488946.79</v>
      </c>
      <c r="E923" s="47">
        <v>0</v>
      </c>
      <c r="F923" s="47">
        <v>0</v>
      </c>
      <c r="G923" s="47">
        <v>0</v>
      </c>
      <c r="H923" s="47">
        <v>0</v>
      </c>
      <c r="I923" s="47">
        <v>0</v>
      </c>
      <c r="J923" s="47">
        <v>0</v>
      </c>
      <c r="K923" s="49">
        <v>0</v>
      </c>
      <c r="L923" s="47">
        <v>0</v>
      </c>
      <c r="M923" s="47">
        <v>945</v>
      </c>
      <c r="N923" s="47">
        <v>3319159.4</v>
      </c>
      <c r="O923" s="47">
        <v>0</v>
      </c>
      <c r="P923" s="47">
        <v>0</v>
      </c>
      <c r="Q923" s="47">
        <v>0</v>
      </c>
      <c r="R923" s="47">
        <v>0</v>
      </c>
      <c r="S923" s="47">
        <v>0</v>
      </c>
      <c r="T923" s="47">
        <v>0</v>
      </c>
      <c r="U923" s="47">
        <v>0</v>
      </c>
      <c r="V923" s="47">
        <v>0</v>
      </c>
      <c r="W923" s="47">
        <v>0</v>
      </c>
      <c r="X923" s="47">
        <v>0</v>
      </c>
      <c r="Y923" s="47">
        <v>0</v>
      </c>
      <c r="Z923" s="47">
        <v>0</v>
      </c>
      <c r="AA923" s="47">
        <v>0</v>
      </c>
      <c r="AB923" s="47">
        <v>0</v>
      </c>
      <c r="AC923" s="47">
        <v>49787.39</v>
      </c>
      <c r="AD923" s="47">
        <v>120000</v>
      </c>
      <c r="AE923" s="47">
        <v>0</v>
      </c>
      <c r="AF923" s="35">
        <v>2022</v>
      </c>
      <c r="AG923" s="35">
        <v>2022</v>
      </c>
      <c r="AH923" s="35">
        <v>2022</v>
      </c>
      <c r="AT923" s="30" t="e">
        <f>VLOOKUP(C923,AW:AX,2,FALSE)</f>
        <v>#N/A</v>
      </c>
    </row>
    <row r="924" spans="1:46" ht="61.5" x14ac:dyDescent="0.85">
      <c r="B924" s="34" t="s">
        <v>957</v>
      </c>
      <c r="C924" s="34"/>
      <c r="D924" s="47">
        <f>D925</f>
        <v>1538879.17</v>
      </c>
      <c r="E924" s="47">
        <f t="shared" ref="E924:AE924" si="218">E925</f>
        <v>0</v>
      </c>
      <c r="F924" s="47">
        <f t="shared" si="218"/>
        <v>0</v>
      </c>
      <c r="G924" s="47">
        <f t="shared" si="218"/>
        <v>0</v>
      </c>
      <c r="H924" s="47">
        <f t="shared" si="218"/>
        <v>0</v>
      </c>
      <c r="I924" s="47">
        <f t="shared" si="218"/>
        <v>0</v>
      </c>
      <c r="J924" s="47">
        <f t="shared" si="218"/>
        <v>0</v>
      </c>
      <c r="K924" s="49">
        <f t="shared" si="218"/>
        <v>0</v>
      </c>
      <c r="L924" s="47">
        <f t="shared" si="218"/>
        <v>0</v>
      </c>
      <c r="M924" s="47">
        <f t="shared" si="218"/>
        <v>398</v>
      </c>
      <c r="N924" s="47">
        <f t="shared" si="218"/>
        <v>1397910.51</v>
      </c>
      <c r="O924" s="47">
        <f t="shared" si="218"/>
        <v>0</v>
      </c>
      <c r="P924" s="47">
        <f t="shared" si="218"/>
        <v>0</v>
      </c>
      <c r="Q924" s="47">
        <f t="shared" si="218"/>
        <v>0</v>
      </c>
      <c r="R924" s="47">
        <f t="shared" si="218"/>
        <v>0</v>
      </c>
      <c r="S924" s="47">
        <f t="shared" si="218"/>
        <v>0</v>
      </c>
      <c r="T924" s="47">
        <f t="shared" si="218"/>
        <v>0</v>
      </c>
      <c r="U924" s="47">
        <f t="shared" si="218"/>
        <v>0</v>
      </c>
      <c r="V924" s="47">
        <f t="shared" si="218"/>
        <v>0</v>
      </c>
      <c r="W924" s="47">
        <f t="shared" si="218"/>
        <v>0</v>
      </c>
      <c r="X924" s="47">
        <f t="shared" si="218"/>
        <v>0</v>
      </c>
      <c r="Y924" s="47">
        <f t="shared" si="218"/>
        <v>0</v>
      </c>
      <c r="Z924" s="47">
        <f t="shared" si="218"/>
        <v>0</v>
      </c>
      <c r="AA924" s="47">
        <f t="shared" si="218"/>
        <v>0</v>
      </c>
      <c r="AB924" s="47">
        <f t="shared" si="218"/>
        <v>0</v>
      </c>
      <c r="AC924" s="47">
        <f t="shared" si="218"/>
        <v>20968.66</v>
      </c>
      <c r="AD924" s="47">
        <f t="shared" si="218"/>
        <v>120000</v>
      </c>
      <c r="AE924" s="47">
        <f t="shared" si="218"/>
        <v>0</v>
      </c>
      <c r="AF924" s="121" t="s">
        <v>817</v>
      </c>
      <c r="AG924" s="121" t="s">
        <v>817</v>
      </c>
      <c r="AH924" s="122" t="s">
        <v>817</v>
      </c>
      <c r="AT924" s="30">
        <f>VLOOKUP(C924,AW:AX,2,FALSE)</f>
        <v>0</v>
      </c>
    </row>
    <row r="925" spans="1:46" ht="61.5" x14ac:dyDescent="0.85">
      <c r="A925" s="30">
        <v>1</v>
      </c>
      <c r="B925" s="108">
        <f>SUBTOTAL(103,$A$751:A925)</f>
        <v>152</v>
      </c>
      <c r="C925" s="34" t="s">
        <v>760</v>
      </c>
      <c r="D925" s="47">
        <f>E925+F925+G925+H925+I925+J925+L925+N925+P925+R925+T925+U925+V925+W925+X925+Y925+Z925+AA925+AB925+AC925+AD925+AE925</f>
        <v>1538879.17</v>
      </c>
      <c r="E925" s="47">
        <v>0</v>
      </c>
      <c r="F925" s="47">
        <v>0</v>
      </c>
      <c r="G925" s="47">
        <v>0</v>
      </c>
      <c r="H925" s="47">
        <v>0</v>
      </c>
      <c r="I925" s="47">
        <v>0</v>
      </c>
      <c r="J925" s="47">
        <v>0</v>
      </c>
      <c r="K925" s="49">
        <v>0</v>
      </c>
      <c r="L925" s="47">
        <v>0</v>
      </c>
      <c r="M925" s="47">
        <v>398</v>
      </c>
      <c r="N925" s="47">
        <v>1397910.51</v>
      </c>
      <c r="O925" s="47">
        <v>0</v>
      </c>
      <c r="P925" s="47">
        <v>0</v>
      </c>
      <c r="Q925" s="47">
        <v>0</v>
      </c>
      <c r="R925" s="47">
        <v>0</v>
      </c>
      <c r="S925" s="47">
        <v>0</v>
      </c>
      <c r="T925" s="47">
        <v>0</v>
      </c>
      <c r="U925" s="47">
        <v>0</v>
      </c>
      <c r="V925" s="47">
        <v>0</v>
      </c>
      <c r="W925" s="47">
        <v>0</v>
      </c>
      <c r="X925" s="47">
        <v>0</v>
      </c>
      <c r="Y925" s="47">
        <v>0</v>
      </c>
      <c r="Z925" s="47">
        <v>0</v>
      </c>
      <c r="AA925" s="47">
        <v>0</v>
      </c>
      <c r="AB925" s="47">
        <v>0</v>
      </c>
      <c r="AC925" s="47">
        <v>20968.66</v>
      </c>
      <c r="AD925" s="47">
        <v>120000</v>
      </c>
      <c r="AE925" s="47">
        <v>0</v>
      </c>
      <c r="AF925" s="35">
        <v>2022</v>
      </c>
      <c r="AG925" s="35">
        <v>2022</v>
      </c>
      <c r="AH925" s="35">
        <v>2022</v>
      </c>
      <c r="AT925" s="30" t="e">
        <f>VLOOKUP(C925,AW:AX,2,FALSE)</f>
        <v>#N/A</v>
      </c>
    </row>
    <row r="926" spans="1:46" ht="61.5" x14ac:dyDescent="0.85">
      <c r="B926" s="34" t="s">
        <v>899</v>
      </c>
      <c r="C926" s="128"/>
      <c r="D926" s="47">
        <f>SUM(D927:D932)</f>
        <v>28415186.600000001</v>
      </c>
      <c r="E926" s="47">
        <f t="shared" ref="E926:AE926" si="219">SUM(E927:E932)</f>
        <v>0</v>
      </c>
      <c r="F926" s="47">
        <f t="shared" si="219"/>
        <v>0</v>
      </c>
      <c r="G926" s="47">
        <f t="shared" si="219"/>
        <v>0</v>
      </c>
      <c r="H926" s="47">
        <f t="shared" si="219"/>
        <v>0</v>
      </c>
      <c r="I926" s="47">
        <f t="shared" si="219"/>
        <v>0</v>
      </c>
      <c r="J926" s="47">
        <f t="shared" si="219"/>
        <v>0</v>
      </c>
      <c r="K926" s="49">
        <f t="shared" si="219"/>
        <v>0</v>
      </c>
      <c r="L926" s="47">
        <f t="shared" si="219"/>
        <v>0</v>
      </c>
      <c r="M926" s="47">
        <f t="shared" si="219"/>
        <v>5684.5</v>
      </c>
      <c r="N926" s="47">
        <f t="shared" si="219"/>
        <v>27019888.279999997</v>
      </c>
      <c r="O926" s="47">
        <f t="shared" si="219"/>
        <v>0</v>
      </c>
      <c r="P926" s="47">
        <f t="shared" si="219"/>
        <v>0</v>
      </c>
      <c r="Q926" s="47">
        <f t="shared" si="219"/>
        <v>0</v>
      </c>
      <c r="R926" s="47">
        <f t="shared" si="219"/>
        <v>0</v>
      </c>
      <c r="S926" s="47">
        <f t="shared" si="219"/>
        <v>0</v>
      </c>
      <c r="T926" s="47">
        <f t="shared" si="219"/>
        <v>0</v>
      </c>
      <c r="U926" s="47">
        <f t="shared" si="219"/>
        <v>0</v>
      </c>
      <c r="V926" s="47">
        <f t="shared" si="219"/>
        <v>0</v>
      </c>
      <c r="W926" s="47">
        <f t="shared" si="219"/>
        <v>0</v>
      </c>
      <c r="X926" s="47">
        <f t="shared" si="219"/>
        <v>0</v>
      </c>
      <c r="Y926" s="47">
        <f t="shared" si="219"/>
        <v>0</v>
      </c>
      <c r="Z926" s="47">
        <f t="shared" si="219"/>
        <v>0</v>
      </c>
      <c r="AA926" s="47">
        <f t="shared" si="219"/>
        <v>0</v>
      </c>
      <c r="AB926" s="47">
        <f t="shared" si="219"/>
        <v>0</v>
      </c>
      <c r="AC926" s="47">
        <f t="shared" si="219"/>
        <v>405298.32000000007</v>
      </c>
      <c r="AD926" s="47">
        <f t="shared" si="219"/>
        <v>990000</v>
      </c>
      <c r="AE926" s="47">
        <f t="shared" si="219"/>
        <v>0</v>
      </c>
      <c r="AF926" s="121" t="s">
        <v>817</v>
      </c>
      <c r="AG926" s="121" t="s">
        <v>817</v>
      </c>
      <c r="AH926" s="122" t="s">
        <v>817</v>
      </c>
      <c r="AT926" s="30">
        <f>VLOOKUP(C926,AW:AX,2,FALSE)</f>
        <v>0</v>
      </c>
    </row>
    <row r="927" spans="1:46" ht="61.5" x14ac:dyDescent="0.85">
      <c r="A927" s="30">
        <v>1</v>
      </c>
      <c r="B927" s="108">
        <f>SUBTOTAL(103,$A$751:A927)</f>
        <v>153</v>
      </c>
      <c r="C927" s="34" t="s">
        <v>136</v>
      </c>
      <c r="D927" s="47">
        <f t="shared" ref="D927:D932" si="220">E927+F927+G927+H927+I927+J927+L927+N927+P927+R927+T927+U927+V927+W927+X927+Y927+Z927+AA927+AB927+AC927+AD927+AE927</f>
        <v>5875000</v>
      </c>
      <c r="E927" s="47">
        <v>0</v>
      </c>
      <c r="F927" s="47">
        <v>0</v>
      </c>
      <c r="G927" s="47">
        <v>0</v>
      </c>
      <c r="H927" s="47">
        <v>0</v>
      </c>
      <c r="I927" s="47">
        <v>0</v>
      </c>
      <c r="J927" s="47">
        <v>0</v>
      </c>
      <c r="K927" s="49">
        <v>0</v>
      </c>
      <c r="L927" s="47">
        <v>0</v>
      </c>
      <c r="M927" s="47">
        <v>1175</v>
      </c>
      <c r="N927" s="47">
        <v>5610837.4400000004</v>
      </c>
      <c r="O927" s="47">
        <v>0</v>
      </c>
      <c r="P927" s="47">
        <v>0</v>
      </c>
      <c r="Q927" s="47">
        <v>0</v>
      </c>
      <c r="R927" s="47">
        <v>0</v>
      </c>
      <c r="S927" s="47">
        <v>0</v>
      </c>
      <c r="T927" s="47">
        <v>0</v>
      </c>
      <c r="U927" s="47">
        <v>0</v>
      </c>
      <c r="V927" s="47">
        <v>0</v>
      </c>
      <c r="W927" s="47">
        <v>0</v>
      </c>
      <c r="X927" s="47">
        <v>0</v>
      </c>
      <c r="Y927" s="47">
        <v>0</v>
      </c>
      <c r="Z927" s="47">
        <v>0</v>
      </c>
      <c r="AA927" s="47">
        <v>0</v>
      </c>
      <c r="AB927" s="47">
        <v>0</v>
      </c>
      <c r="AC927" s="47">
        <v>84162.559999999998</v>
      </c>
      <c r="AD927" s="47">
        <v>180000</v>
      </c>
      <c r="AE927" s="47">
        <v>0</v>
      </c>
      <c r="AF927" s="50">
        <v>2022</v>
      </c>
      <c r="AG927" s="50">
        <v>2022</v>
      </c>
      <c r="AH927" s="51">
        <v>2022</v>
      </c>
      <c r="AT927" s="30" t="e">
        <f>VLOOKUP(C927,AW:AX,2,FALSE)</f>
        <v>#N/A</v>
      </c>
    </row>
    <row r="928" spans="1:46" ht="61.5" x14ac:dyDescent="0.85">
      <c r="A928" s="30">
        <v>1</v>
      </c>
      <c r="B928" s="108">
        <f>SUBTOTAL(103,$A$751:A928)</f>
        <v>154</v>
      </c>
      <c r="C928" s="34" t="s">
        <v>133</v>
      </c>
      <c r="D928" s="47">
        <f t="shared" si="220"/>
        <v>4890386.5999999996</v>
      </c>
      <c r="E928" s="47">
        <v>0</v>
      </c>
      <c r="F928" s="47">
        <v>0</v>
      </c>
      <c r="G928" s="47">
        <v>0</v>
      </c>
      <c r="H928" s="47">
        <v>0</v>
      </c>
      <c r="I928" s="47">
        <v>0</v>
      </c>
      <c r="J928" s="47">
        <v>0</v>
      </c>
      <c r="K928" s="49">
        <v>0</v>
      </c>
      <c r="L928" s="47">
        <v>0</v>
      </c>
      <c r="M928" s="47">
        <v>748</v>
      </c>
      <c r="N928" s="47">
        <v>4670331.63</v>
      </c>
      <c r="O928" s="47">
        <v>0</v>
      </c>
      <c r="P928" s="47">
        <v>0</v>
      </c>
      <c r="Q928" s="47">
        <v>0</v>
      </c>
      <c r="R928" s="47">
        <v>0</v>
      </c>
      <c r="S928" s="47">
        <v>0</v>
      </c>
      <c r="T928" s="47">
        <v>0</v>
      </c>
      <c r="U928" s="47">
        <v>0</v>
      </c>
      <c r="V928" s="47">
        <v>0</v>
      </c>
      <c r="W928" s="47">
        <v>0</v>
      </c>
      <c r="X928" s="47">
        <v>0</v>
      </c>
      <c r="Y928" s="47">
        <v>0</v>
      </c>
      <c r="Z928" s="47">
        <v>0</v>
      </c>
      <c r="AA928" s="47">
        <v>0</v>
      </c>
      <c r="AB928" s="47">
        <v>0</v>
      </c>
      <c r="AC928" s="47">
        <v>70054.97</v>
      </c>
      <c r="AD928" s="47">
        <v>150000</v>
      </c>
      <c r="AE928" s="47">
        <v>0</v>
      </c>
      <c r="AF928" s="50">
        <v>2022</v>
      </c>
      <c r="AG928" s="50">
        <v>2022</v>
      </c>
      <c r="AH928" s="51">
        <v>2022</v>
      </c>
      <c r="AT928" s="30" t="e">
        <f>VLOOKUP(C928,AW:AX,2,FALSE)</f>
        <v>#N/A</v>
      </c>
    </row>
    <row r="929" spans="1:46" ht="61.5" x14ac:dyDescent="0.85">
      <c r="A929" s="30">
        <v>1</v>
      </c>
      <c r="B929" s="108">
        <f>SUBTOTAL(103,$A$751:A929)</f>
        <v>155</v>
      </c>
      <c r="C929" s="34" t="s">
        <v>138</v>
      </c>
      <c r="D929" s="47">
        <f t="shared" si="220"/>
        <v>4125000</v>
      </c>
      <c r="E929" s="47">
        <v>0</v>
      </c>
      <c r="F929" s="47">
        <v>0</v>
      </c>
      <c r="G929" s="47">
        <v>0</v>
      </c>
      <c r="H929" s="47">
        <v>0</v>
      </c>
      <c r="I929" s="47">
        <v>0</v>
      </c>
      <c r="J929" s="47">
        <v>0</v>
      </c>
      <c r="K929" s="49">
        <v>0</v>
      </c>
      <c r="L929" s="47">
        <v>0</v>
      </c>
      <c r="M929" s="47">
        <v>825</v>
      </c>
      <c r="N929" s="47">
        <v>3916256.16</v>
      </c>
      <c r="O929" s="47">
        <v>0</v>
      </c>
      <c r="P929" s="47">
        <v>0</v>
      </c>
      <c r="Q929" s="47">
        <v>0</v>
      </c>
      <c r="R929" s="47">
        <v>0</v>
      </c>
      <c r="S929" s="47">
        <v>0</v>
      </c>
      <c r="T929" s="47">
        <v>0</v>
      </c>
      <c r="U929" s="47">
        <v>0</v>
      </c>
      <c r="V929" s="47">
        <v>0</v>
      </c>
      <c r="W929" s="47">
        <v>0</v>
      </c>
      <c r="X929" s="47">
        <v>0</v>
      </c>
      <c r="Y929" s="47">
        <v>0</v>
      </c>
      <c r="Z929" s="47">
        <v>0</v>
      </c>
      <c r="AA929" s="47">
        <v>0</v>
      </c>
      <c r="AB929" s="47">
        <v>0</v>
      </c>
      <c r="AC929" s="47">
        <v>58743.839999999997</v>
      </c>
      <c r="AD929" s="47">
        <v>150000</v>
      </c>
      <c r="AE929" s="47">
        <v>0</v>
      </c>
      <c r="AF929" s="50">
        <v>2022</v>
      </c>
      <c r="AG929" s="50">
        <v>2022</v>
      </c>
      <c r="AH929" s="51">
        <v>2022</v>
      </c>
      <c r="AT929" s="30" t="e">
        <f>VLOOKUP(C929,AW:AX,2,FALSE)</f>
        <v>#N/A</v>
      </c>
    </row>
    <row r="930" spans="1:46" ht="61.5" x14ac:dyDescent="0.85">
      <c r="A930" s="30">
        <v>1</v>
      </c>
      <c r="B930" s="108">
        <f>SUBTOTAL(103,$A$751:A930)</f>
        <v>156</v>
      </c>
      <c r="C930" s="34" t="s">
        <v>137</v>
      </c>
      <c r="D930" s="47">
        <f t="shared" si="220"/>
        <v>5090360</v>
      </c>
      <c r="E930" s="47">
        <v>0</v>
      </c>
      <c r="F930" s="47">
        <v>0</v>
      </c>
      <c r="G930" s="47">
        <v>0</v>
      </c>
      <c r="H930" s="47">
        <v>0</v>
      </c>
      <c r="I930" s="47">
        <v>0</v>
      </c>
      <c r="J930" s="47">
        <v>0</v>
      </c>
      <c r="K930" s="49">
        <v>0</v>
      </c>
      <c r="L930" s="47">
        <v>0</v>
      </c>
      <c r="M930" s="47">
        <v>1156.9000000000001</v>
      </c>
      <c r="N930" s="47">
        <v>4837793.0999999996</v>
      </c>
      <c r="O930" s="47">
        <v>0</v>
      </c>
      <c r="P930" s="47">
        <v>0</v>
      </c>
      <c r="Q930" s="47">
        <v>0</v>
      </c>
      <c r="R930" s="47">
        <v>0</v>
      </c>
      <c r="S930" s="47">
        <v>0</v>
      </c>
      <c r="T930" s="47">
        <v>0</v>
      </c>
      <c r="U930" s="47">
        <v>0</v>
      </c>
      <c r="V930" s="47">
        <v>0</v>
      </c>
      <c r="W930" s="47">
        <v>0</v>
      </c>
      <c r="X930" s="47">
        <v>0</v>
      </c>
      <c r="Y930" s="47">
        <v>0</v>
      </c>
      <c r="Z930" s="47">
        <v>0</v>
      </c>
      <c r="AA930" s="47">
        <v>0</v>
      </c>
      <c r="AB930" s="47">
        <v>0</v>
      </c>
      <c r="AC930" s="47">
        <v>72566.899999999994</v>
      </c>
      <c r="AD930" s="47">
        <v>180000</v>
      </c>
      <c r="AE930" s="47">
        <v>0</v>
      </c>
      <c r="AF930" s="50">
        <v>2022</v>
      </c>
      <c r="AG930" s="50">
        <v>2022</v>
      </c>
      <c r="AH930" s="51">
        <v>2022</v>
      </c>
      <c r="AT930" s="30" t="e">
        <f>VLOOKUP(C930,AW:AX,2,FALSE)</f>
        <v>#N/A</v>
      </c>
    </row>
    <row r="931" spans="1:46" ht="61.5" x14ac:dyDescent="0.85">
      <c r="A931" s="30">
        <v>1</v>
      </c>
      <c r="B931" s="108">
        <f>SUBTOTAL(103,$A$751:A931)</f>
        <v>157</v>
      </c>
      <c r="C931" s="34" t="s">
        <v>134</v>
      </c>
      <c r="D931" s="47">
        <f t="shared" si="220"/>
        <v>5035000</v>
      </c>
      <c r="E931" s="47">
        <v>0</v>
      </c>
      <c r="F931" s="47">
        <v>0</v>
      </c>
      <c r="G931" s="47">
        <v>0</v>
      </c>
      <c r="H931" s="47">
        <v>0</v>
      </c>
      <c r="I931" s="47">
        <v>0</v>
      </c>
      <c r="J931" s="47">
        <v>0</v>
      </c>
      <c r="K931" s="49">
        <v>0</v>
      </c>
      <c r="L931" s="47">
        <v>0</v>
      </c>
      <c r="M931" s="47">
        <v>1007</v>
      </c>
      <c r="N931" s="47">
        <v>4783251.2300000004</v>
      </c>
      <c r="O931" s="47">
        <v>0</v>
      </c>
      <c r="P931" s="47">
        <v>0</v>
      </c>
      <c r="Q931" s="47">
        <v>0</v>
      </c>
      <c r="R931" s="47">
        <v>0</v>
      </c>
      <c r="S931" s="47">
        <v>0</v>
      </c>
      <c r="T931" s="47">
        <v>0</v>
      </c>
      <c r="U931" s="47">
        <v>0</v>
      </c>
      <c r="V931" s="47">
        <v>0</v>
      </c>
      <c r="W931" s="47">
        <v>0</v>
      </c>
      <c r="X931" s="47">
        <v>0</v>
      </c>
      <c r="Y931" s="47">
        <v>0</v>
      </c>
      <c r="Z931" s="47">
        <v>0</v>
      </c>
      <c r="AA931" s="47">
        <v>0</v>
      </c>
      <c r="AB931" s="47">
        <v>0</v>
      </c>
      <c r="AC931" s="47">
        <v>71748.77</v>
      </c>
      <c r="AD931" s="47">
        <v>180000</v>
      </c>
      <c r="AE931" s="47">
        <v>0</v>
      </c>
      <c r="AF931" s="50">
        <v>2022</v>
      </c>
      <c r="AG931" s="50">
        <v>2022</v>
      </c>
      <c r="AH931" s="51">
        <v>2022</v>
      </c>
      <c r="AT931" s="30" t="e">
        <f>VLOOKUP(C931,AW:AX,2,FALSE)</f>
        <v>#N/A</v>
      </c>
    </row>
    <row r="932" spans="1:46" ht="61.5" x14ac:dyDescent="0.85">
      <c r="A932" s="30">
        <v>1</v>
      </c>
      <c r="B932" s="108">
        <f>SUBTOTAL(103,$A$751:A932)</f>
        <v>158</v>
      </c>
      <c r="C932" s="34" t="s">
        <v>135</v>
      </c>
      <c r="D932" s="47">
        <f t="shared" si="220"/>
        <v>3399440</v>
      </c>
      <c r="E932" s="47">
        <v>0</v>
      </c>
      <c r="F932" s="47">
        <v>0</v>
      </c>
      <c r="G932" s="47">
        <v>0</v>
      </c>
      <c r="H932" s="47">
        <v>0</v>
      </c>
      <c r="I932" s="47">
        <v>0</v>
      </c>
      <c r="J932" s="47">
        <v>0</v>
      </c>
      <c r="K932" s="49">
        <v>0</v>
      </c>
      <c r="L932" s="47">
        <v>0</v>
      </c>
      <c r="M932" s="47">
        <v>772.6</v>
      </c>
      <c r="N932" s="47">
        <v>3201418.72</v>
      </c>
      <c r="O932" s="47">
        <v>0</v>
      </c>
      <c r="P932" s="47">
        <v>0</v>
      </c>
      <c r="Q932" s="47">
        <v>0</v>
      </c>
      <c r="R932" s="47">
        <v>0</v>
      </c>
      <c r="S932" s="47">
        <v>0</v>
      </c>
      <c r="T932" s="47">
        <v>0</v>
      </c>
      <c r="U932" s="47">
        <v>0</v>
      </c>
      <c r="V932" s="47">
        <v>0</v>
      </c>
      <c r="W932" s="47">
        <v>0</v>
      </c>
      <c r="X932" s="47">
        <v>0</v>
      </c>
      <c r="Y932" s="47">
        <v>0</v>
      </c>
      <c r="Z932" s="47">
        <v>0</v>
      </c>
      <c r="AA932" s="47">
        <v>0</v>
      </c>
      <c r="AB932" s="47">
        <v>0</v>
      </c>
      <c r="AC932" s="47">
        <v>48021.279999999999</v>
      </c>
      <c r="AD932" s="47">
        <v>150000</v>
      </c>
      <c r="AE932" s="47">
        <v>0</v>
      </c>
      <c r="AF932" s="50">
        <v>2022</v>
      </c>
      <c r="AG932" s="50">
        <v>2022</v>
      </c>
      <c r="AH932" s="51">
        <v>2022</v>
      </c>
      <c r="AT932" s="30" t="e">
        <f>VLOOKUP(C932,AW:AX,2,FALSE)</f>
        <v>#N/A</v>
      </c>
    </row>
    <row r="933" spans="1:46" ht="61.5" x14ac:dyDescent="0.85">
      <c r="B933" s="34" t="s">
        <v>905</v>
      </c>
      <c r="C933" s="128"/>
      <c r="D933" s="47">
        <f>D934+D935</f>
        <v>5777967.8699999992</v>
      </c>
      <c r="E933" s="47">
        <f t="shared" ref="E933:AE933" si="221">E934+E935</f>
        <v>0</v>
      </c>
      <c r="F933" s="47">
        <f t="shared" si="221"/>
        <v>0</v>
      </c>
      <c r="G933" s="47">
        <f t="shared" si="221"/>
        <v>0</v>
      </c>
      <c r="H933" s="47">
        <f t="shared" si="221"/>
        <v>0</v>
      </c>
      <c r="I933" s="47">
        <f t="shared" si="221"/>
        <v>0</v>
      </c>
      <c r="J933" s="47">
        <f t="shared" si="221"/>
        <v>0</v>
      </c>
      <c r="K933" s="49">
        <f t="shared" si="221"/>
        <v>0</v>
      </c>
      <c r="L933" s="47">
        <f t="shared" si="221"/>
        <v>0</v>
      </c>
      <c r="M933" s="47">
        <f t="shared" si="221"/>
        <v>630</v>
      </c>
      <c r="N933" s="47">
        <f t="shared" si="221"/>
        <v>3258269.85</v>
      </c>
      <c r="O933" s="47">
        <f t="shared" si="221"/>
        <v>0</v>
      </c>
      <c r="P933" s="47">
        <f t="shared" si="221"/>
        <v>0</v>
      </c>
      <c r="Q933" s="47">
        <f t="shared" si="221"/>
        <v>437</v>
      </c>
      <c r="R933" s="47">
        <f t="shared" si="221"/>
        <v>2158447.2599999998</v>
      </c>
      <c r="S933" s="47">
        <f t="shared" si="221"/>
        <v>0</v>
      </c>
      <c r="T933" s="47">
        <f t="shared" si="221"/>
        <v>0</v>
      </c>
      <c r="U933" s="47">
        <f t="shared" si="221"/>
        <v>0</v>
      </c>
      <c r="V933" s="47">
        <f t="shared" si="221"/>
        <v>0</v>
      </c>
      <c r="W933" s="47">
        <f t="shared" si="221"/>
        <v>0</v>
      </c>
      <c r="X933" s="47">
        <f t="shared" si="221"/>
        <v>0</v>
      </c>
      <c r="Y933" s="47">
        <f t="shared" si="221"/>
        <v>0</v>
      </c>
      <c r="Z933" s="47">
        <f t="shared" si="221"/>
        <v>0</v>
      </c>
      <c r="AA933" s="47">
        <f t="shared" si="221"/>
        <v>0</v>
      </c>
      <c r="AB933" s="47">
        <f t="shared" si="221"/>
        <v>0</v>
      </c>
      <c r="AC933" s="47">
        <f t="shared" si="221"/>
        <v>81250.760000000009</v>
      </c>
      <c r="AD933" s="47">
        <f t="shared" si="221"/>
        <v>280000</v>
      </c>
      <c r="AE933" s="47">
        <f t="shared" si="221"/>
        <v>0</v>
      </c>
      <c r="AF933" s="130" t="s">
        <v>817</v>
      </c>
      <c r="AG933" s="130" t="s">
        <v>817</v>
      </c>
      <c r="AH933" s="131" t="s">
        <v>817</v>
      </c>
      <c r="AT933" s="30">
        <f>VLOOKUP(C933,AW:AX,2,FALSE)</f>
        <v>0</v>
      </c>
    </row>
    <row r="934" spans="1:46" ht="61.5" x14ac:dyDescent="0.85">
      <c r="A934" s="30">
        <v>1</v>
      </c>
      <c r="B934" s="108">
        <f>SUBTOTAL(103,$A$751:A934)</f>
        <v>159</v>
      </c>
      <c r="C934" s="34" t="s">
        <v>183</v>
      </c>
      <c r="D934" s="47">
        <f t="shared" ref="D934:D935" si="222">E934+F934+G934+H934+I934+J934+L934+N934+P934+R934+T934+U934+V934+W934+X934+Y934+Z934+AA934+AB934+AC934+AD934+AE934</f>
        <v>3457143.9</v>
      </c>
      <c r="E934" s="47">
        <v>0</v>
      </c>
      <c r="F934" s="47">
        <v>0</v>
      </c>
      <c r="G934" s="47">
        <v>0</v>
      </c>
      <c r="H934" s="47">
        <v>0</v>
      </c>
      <c r="I934" s="47">
        <v>0</v>
      </c>
      <c r="J934" s="47">
        <v>0</v>
      </c>
      <c r="K934" s="49">
        <v>0</v>
      </c>
      <c r="L934" s="47">
        <v>0</v>
      </c>
      <c r="M934" s="47">
        <v>630</v>
      </c>
      <c r="N934" s="47">
        <v>3258269.85</v>
      </c>
      <c r="O934" s="47">
        <v>0</v>
      </c>
      <c r="P934" s="47">
        <v>0</v>
      </c>
      <c r="Q934" s="47">
        <v>0</v>
      </c>
      <c r="R934" s="47">
        <v>0</v>
      </c>
      <c r="S934" s="47">
        <v>0</v>
      </c>
      <c r="T934" s="47">
        <v>0</v>
      </c>
      <c r="U934" s="47">
        <v>0</v>
      </c>
      <c r="V934" s="47">
        <v>0</v>
      </c>
      <c r="W934" s="47">
        <v>0</v>
      </c>
      <c r="X934" s="47">
        <v>0</v>
      </c>
      <c r="Y934" s="47">
        <v>0</v>
      </c>
      <c r="Z934" s="47">
        <v>0</v>
      </c>
      <c r="AA934" s="47">
        <v>0</v>
      </c>
      <c r="AB934" s="47">
        <v>0</v>
      </c>
      <c r="AC934" s="47">
        <v>48874.05</v>
      </c>
      <c r="AD934" s="47">
        <v>150000</v>
      </c>
      <c r="AE934" s="47">
        <v>0</v>
      </c>
      <c r="AF934" s="50">
        <v>2022</v>
      </c>
      <c r="AG934" s="50">
        <v>2022</v>
      </c>
      <c r="AH934" s="51">
        <v>2022</v>
      </c>
      <c r="AT934" s="30" t="e">
        <f>VLOOKUP(C934,AW:AX,2,FALSE)</f>
        <v>#N/A</v>
      </c>
    </row>
    <row r="935" spans="1:46" ht="61.5" x14ac:dyDescent="0.85">
      <c r="A935" s="30">
        <v>1</v>
      </c>
      <c r="B935" s="108">
        <f>SUBTOTAL(103,$A$751:A935)</f>
        <v>160</v>
      </c>
      <c r="C935" s="34" t="s">
        <v>184</v>
      </c>
      <c r="D935" s="47">
        <f t="shared" si="222"/>
        <v>2320823.9699999997</v>
      </c>
      <c r="E935" s="47">
        <v>0</v>
      </c>
      <c r="F935" s="47">
        <v>0</v>
      </c>
      <c r="G935" s="47">
        <v>0</v>
      </c>
      <c r="H935" s="47">
        <v>0</v>
      </c>
      <c r="I935" s="47">
        <v>0</v>
      </c>
      <c r="J935" s="47">
        <v>0</v>
      </c>
      <c r="K935" s="49">
        <v>0</v>
      </c>
      <c r="L935" s="47">
        <v>0</v>
      </c>
      <c r="M935" s="47">
        <v>0</v>
      </c>
      <c r="N935" s="47">
        <v>0</v>
      </c>
      <c r="O935" s="47">
        <v>0</v>
      </c>
      <c r="P935" s="47">
        <v>0</v>
      </c>
      <c r="Q935" s="47">
        <v>437</v>
      </c>
      <c r="R935" s="47">
        <v>2158447.2599999998</v>
      </c>
      <c r="S935" s="47">
        <v>0</v>
      </c>
      <c r="T935" s="47">
        <v>0</v>
      </c>
      <c r="U935" s="47">
        <v>0</v>
      </c>
      <c r="V935" s="47">
        <v>0</v>
      </c>
      <c r="W935" s="47">
        <v>0</v>
      </c>
      <c r="X935" s="47">
        <v>0</v>
      </c>
      <c r="Y935" s="47">
        <v>0</v>
      </c>
      <c r="Z935" s="47">
        <v>0</v>
      </c>
      <c r="AA935" s="47">
        <v>0</v>
      </c>
      <c r="AB935" s="47">
        <v>0</v>
      </c>
      <c r="AC935" s="47">
        <v>32376.71</v>
      </c>
      <c r="AD935" s="47">
        <v>130000</v>
      </c>
      <c r="AE935" s="47">
        <v>0</v>
      </c>
      <c r="AF935" s="50">
        <v>2022</v>
      </c>
      <c r="AG935" s="50">
        <v>2022</v>
      </c>
      <c r="AH935" s="51">
        <v>2022</v>
      </c>
      <c r="AT935" s="30" t="e">
        <f>VLOOKUP(C935,AW:AX,2,FALSE)</f>
        <v>#N/A</v>
      </c>
    </row>
    <row r="936" spans="1:46" ht="61.5" x14ac:dyDescent="0.85">
      <c r="B936" s="34" t="s">
        <v>902</v>
      </c>
      <c r="C936" s="34"/>
      <c r="D936" s="47">
        <f>D937+D938+D939</f>
        <v>4715781.71</v>
      </c>
      <c r="E936" s="47">
        <f t="shared" ref="E936:AE936" si="223">E937+E938+E939</f>
        <v>0</v>
      </c>
      <c r="F936" s="47">
        <f t="shared" si="223"/>
        <v>0</v>
      </c>
      <c r="G936" s="47">
        <f t="shared" si="223"/>
        <v>0</v>
      </c>
      <c r="H936" s="47">
        <f t="shared" si="223"/>
        <v>0</v>
      </c>
      <c r="I936" s="47">
        <f t="shared" si="223"/>
        <v>0</v>
      </c>
      <c r="J936" s="47">
        <f t="shared" si="223"/>
        <v>0</v>
      </c>
      <c r="K936" s="49">
        <f t="shared" si="223"/>
        <v>0</v>
      </c>
      <c r="L936" s="47">
        <f t="shared" si="223"/>
        <v>0</v>
      </c>
      <c r="M936" s="47">
        <f t="shared" si="223"/>
        <v>543</v>
      </c>
      <c r="N936" s="47">
        <f t="shared" si="223"/>
        <v>2724828.46</v>
      </c>
      <c r="O936" s="47">
        <f t="shared" si="223"/>
        <v>0</v>
      </c>
      <c r="P936" s="47">
        <f t="shared" si="223"/>
        <v>0</v>
      </c>
      <c r="Q936" s="47">
        <f t="shared" si="223"/>
        <v>322</v>
      </c>
      <c r="R936" s="47">
        <f t="shared" si="223"/>
        <v>1586286.52</v>
      </c>
      <c r="S936" s="47">
        <f t="shared" si="223"/>
        <v>0</v>
      </c>
      <c r="T936" s="47">
        <f t="shared" si="223"/>
        <v>0</v>
      </c>
      <c r="U936" s="47">
        <f t="shared" si="223"/>
        <v>0</v>
      </c>
      <c r="V936" s="47">
        <f t="shared" si="223"/>
        <v>0</v>
      </c>
      <c r="W936" s="47">
        <f t="shared" si="223"/>
        <v>0</v>
      </c>
      <c r="X936" s="47">
        <f t="shared" si="223"/>
        <v>0</v>
      </c>
      <c r="Y936" s="47">
        <f t="shared" si="223"/>
        <v>0</v>
      </c>
      <c r="Z936" s="47">
        <f t="shared" si="223"/>
        <v>0</v>
      </c>
      <c r="AA936" s="47">
        <f t="shared" si="223"/>
        <v>0</v>
      </c>
      <c r="AB936" s="47">
        <f t="shared" si="223"/>
        <v>0</v>
      </c>
      <c r="AC936" s="47">
        <f t="shared" si="223"/>
        <v>64666.729999999996</v>
      </c>
      <c r="AD936" s="47">
        <f t="shared" si="223"/>
        <v>340000</v>
      </c>
      <c r="AE936" s="47">
        <f t="shared" si="223"/>
        <v>0</v>
      </c>
      <c r="AF936" s="130" t="s">
        <v>817</v>
      </c>
      <c r="AG936" s="130" t="s">
        <v>817</v>
      </c>
      <c r="AH936" s="131" t="s">
        <v>817</v>
      </c>
      <c r="AT936" s="30">
        <f>VLOOKUP(C936,AW:AX,2,FALSE)</f>
        <v>0</v>
      </c>
    </row>
    <row r="937" spans="1:46" ht="61.5" x14ac:dyDescent="0.85">
      <c r="A937" s="30">
        <v>1</v>
      </c>
      <c r="B937" s="108">
        <f>SUBTOTAL(103,$A$751:A937)</f>
        <v>161</v>
      </c>
      <c r="C937" s="34" t="s">
        <v>859</v>
      </c>
      <c r="D937" s="47">
        <f t="shared" ref="D937:D939" si="224">E937+F937+G937+H937+I937+J937+L937+N937+P937+R937+T937+U937+V937+W937+X937+Y937+Z937+AA937+AB937+AC937+AD937+AE937</f>
        <v>1710080.82</v>
      </c>
      <c r="E937" s="47">
        <v>0</v>
      </c>
      <c r="F937" s="47">
        <v>0</v>
      </c>
      <c r="G937" s="47">
        <v>0</v>
      </c>
      <c r="H937" s="47">
        <v>0</v>
      </c>
      <c r="I937" s="47">
        <v>0</v>
      </c>
      <c r="J937" s="47">
        <v>0</v>
      </c>
      <c r="K937" s="49">
        <v>0</v>
      </c>
      <c r="L937" s="47">
        <v>0</v>
      </c>
      <c r="M937" s="47">
        <v>0</v>
      </c>
      <c r="N937" s="47">
        <v>0</v>
      </c>
      <c r="O937" s="47">
        <v>0</v>
      </c>
      <c r="P937" s="47">
        <v>0</v>
      </c>
      <c r="Q937" s="47">
        <v>322</v>
      </c>
      <c r="R937" s="47">
        <v>1586286.52</v>
      </c>
      <c r="S937" s="47">
        <v>0</v>
      </c>
      <c r="T937" s="47">
        <v>0</v>
      </c>
      <c r="U937" s="47">
        <v>0</v>
      </c>
      <c r="V937" s="47">
        <v>0</v>
      </c>
      <c r="W937" s="47">
        <v>0</v>
      </c>
      <c r="X937" s="47">
        <v>0</v>
      </c>
      <c r="Y937" s="47">
        <v>0</v>
      </c>
      <c r="Z937" s="47">
        <v>0</v>
      </c>
      <c r="AA937" s="47">
        <v>0</v>
      </c>
      <c r="AB937" s="47">
        <v>0</v>
      </c>
      <c r="AC937" s="47">
        <v>23794.3</v>
      </c>
      <c r="AD937" s="47">
        <v>100000</v>
      </c>
      <c r="AE937" s="47">
        <v>0</v>
      </c>
      <c r="AF937" s="50">
        <v>2022</v>
      </c>
      <c r="AG937" s="50">
        <v>2022</v>
      </c>
      <c r="AH937" s="51">
        <v>2022</v>
      </c>
      <c r="AT937" s="30" t="e">
        <f>VLOOKUP(C937,AW:AX,2,FALSE)</f>
        <v>#N/A</v>
      </c>
    </row>
    <row r="938" spans="1:46" ht="61.5" x14ac:dyDescent="0.85">
      <c r="A938" s="30">
        <v>1</v>
      </c>
      <c r="B938" s="108">
        <f>SUBTOTAL(103,$A$751:A938)</f>
        <v>162</v>
      </c>
      <c r="C938" s="34" t="s">
        <v>188</v>
      </c>
      <c r="D938" s="47">
        <f t="shared" si="224"/>
        <v>1452729.9</v>
      </c>
      <c r="E938" s="47">
        <v>0</v>
      </c>
      <c r="F938" s="47">
        <v>0</v>
      </c>
      <c r="G938" s="47">
        <v>0</v>
      </c>
      <c r="H938" s="47">
        <v>0</v>
      </c>
      <c r="I938" s="47">
        <v>0</v>
      </c>
      <c r="J938" s="47">
        <v>0</v>
      </c>
      <c r="K938" s="49">
        <v>0</v>
      </c>
      <c r="L938" s="47">
        <v>0</v>
      </c>
      <c r="M938" s="47">
        <v>260</v>
      </c>
      <c r="N938" s="47">
        <v>1313034.3799999999</v>
      </c>
      <c r="O938" s="47">
        <v>0</v>
      </c>
      <c r="P938" s="47">
        <v>0</v>
      </c>
      <c r="Q938" s="47">
        <v>0</v>
      </c>
      <c r="R938" s="47">
        <v>0</v>
      </c>
      <c r="S938" s="47">
        <v>0</v>
      </c>
      <c r="T938" s="47">
        <v>0</v>
      </c>
      <c r="U938" s="47">
        <v>0</v>
      </c>
      <c r="V938" s="47">
        <v>0</v>
      </c>
      <c r="W938" s="47">
        <v>0</v>
      </c>
      <c r="X938" s="47">
        <v>0</v>
      </c>
      <c r="Y938" s="47">
        <v>0</v>
      </c>
      <c r="Z938" s="47">
        <v>0</v>
      </c>
      <c r="AA938" s="47">
        <v>0</v>
      </c>
      <c r="AB938" s="47">
        <v>0</v>
      </c>
      <c r="AC938" s="47">
        <v>19695.52</v>
      </c>
      <c r="AD938" s="47">
        <v>120000</v>
      </c>
      <c r="AE938" s="47">
        <v>0</v>
      </c>
      <c r="AF938" s="50">
        <v>2022</v>
      </c>
      <c r="AG938" s="50">
        <v>2022</v>
      </c>
      <c r="AH938" s="51">
        <v>2022</v>
      </c>
      <c r="AT938" s="30" t="e">
        <f>VLOOKUP(C938,AW:AX,2,FALSE)</f>
        <v>#N/A</v>
      </c>
    </row>
    <row r="939" spans="1:46" ht="61.5" x14ac:dyDescent="0.85">
      <c r="A939" s="30">
        <v>1</v>
      </c>
      <c r="B939" s="108">
        <f>SUBTOTAL(103,$A$751:A939)</f>
        <v>163</v>
      </c>
      <c r="C939" s="34" t="s">
        <v>185</v>
      </c>
      <c r="D939" s="47">
        <f t="shared" si="224"/>
        <v>1552970.99</v>
      </c>
      <c r="E939" s="47">
        <v>0</v>
      </c>
      <c r="F939" s="47">
        <v>0</v>
      </c>
      <c r="G939" s="47">
        <v>0</v>
      </c>
      <c r="H939" s="47">
        <v>0</v>
      </c>
      <c r="I939" s="47">
        <v>0</v>
      </c>
      <c r="J939" s="47">
        <v>0</v>
      </c>
      <c r="K939" s="49">
        <v>0</v>
      </c>
      <c r="L939" s="47">
        <v>0</v>
      </c>
      <c r="M939" s="47">
        <v>283</v>
      </c>
      <c r="N939" s="47">
        <v>1411794.08</v>
      </c>
      <c r="O939" s="47">
        <v>0</v>
      </c>
      <c r="P939" s="47">
        <v>0</v>
      </c>
      <c r="Q939" s="47">
        <v>0</v>
      </c>
      <c r="R939" s="47">
        <v>0</v>
      </c>
      <c r="S939" s="47">
        <v>0</v>
      </c>
      <c r="T939" s="47">
        <v>0</v>
      </c>
      <c r="U939" s="47">
        <v>0</v>
      </c>
      <c r="V939" s="47">
        <v>0</v>
      </c>
      <c r="W939" s="47">
        <v>0</v>
      </c>
      <c r="X939" s="47">
        <v>0</v>
      </c>
      <c r="Y939" s="47">
        <v>0</v>
      </c>
      <c r="Z939" s="47">
        <v>0</v>
      </c>
      <c r="AA939" s="47">
        <v>0</v>
      </c>
      <c r="AB939" s="47">
        <v>0</v>
      </c>
      <c r="AC939" s="47">
        <v>21176.91</v>
      </c>
      <c r="AD939" s="47">
        <v>120000</v>
      </c>
      <c r="AE939" s="47">
        <v>0</v>
      </c>
      <c r="AF939" s="50">
        <v>2022</v>
      </c>
      <c r="AG939" s="50">
        <v>2022</v>
      </c>
      <c r="AH939" s="51">
        <v>2022</v>
      </c>
      <c r="AT939" s="30" t="e">
        <f>VLOOKUP(C939,AW:AX,2,FALSE)</f>
        <v>#N/A</v>
      </c>
    </row>
    <row r="940" spans="1:46" ht="61.5" x14ac:dyDescent="0.85">
      <c r="B940" s="34" t="s">
        <v>903</v>
      </c>
      <c r="C940" s="34"/>
      <c r="D940" s="47">
        <f>D941+D942</f>
        <v>2590114.16</v>
      </c>
      <c r="E940" s="47">
        <f t="shared" ref="E940:AE940" si="225">E941+E942</f>
        <v>0</v>
      </c>
      <c r="F940" s="47">
        <f t="shared" si="225"/>
        <v>0</v>
      </c>
      <c r="G940" s="47">
        <f t="shared" si="225"/>
        <v>0</v>
      </c>
      <c r="H940" s="47">
        <f t="shared" si="225"/>
        <v>0</v>
      </c>
      <c r="I940" s="47">
        <f t="shared" si="225"/>
        <v>0</v>
      </c>
      <c r="J940" s="47">
        <f t="shared" si="225"/>
        <v>0</v>
      </c>
      <c r="K940" s="49">
        <f t="shared" si="225"/>
        <v>0</v>
      </c>
      <c r="L940" s="47">
        <f t="shared" si="225"/>
        <v>0</v>
      </c>
      <c r="M940" s="47">
        <f t="shared" si="225"/>
        <v>472</v>
      </c>
      <c r="N940" s="47">
        <f t="shared" si="225"/>
        <v>2315383.41</v>
      </c>
      <c r="O940" s="47">
        <f t="shared" si="225"/>
        <v>0</v>
      </c>
      <c r="P940" s="47">
        <f t="shared" si="225"/>
        <v>0</v>
      </c>
      <c r="Q940" s="47">
        <f t="shared" si="225"/>
        <v>0</v>
      </c>
      <c r="R940" s="47">
        <f t="shared" si="225"/>
        <v>0</v>
      </c>
      <c r="S940" s="47">
        <f t="shared" si="225"/>
        <v>0</v>
      </c>
      <c r="T940" s="47">
        <f t="shared" si="225"/>
        <v>0</v>
      </c>
      <c r="U940" s="47">
        <f t="shared" si="225"/>
        <v>0</v>
      </c>
      <c r="V940" s="47">
        <f t="shared" si="225"/>
        <v>0</v>
      </c>
      <c r="W940" s="47">
        <f t="shared" si="225"/>
        <v>0</v>
      </c>
      <c r="X940" s="47">
        <f t="shared" si="225"/>
        <v>0</v>
      </c>
      <c r="Y940" s="47">
        <f t="shared" si="225"/>
        <v>0</v>
      </c>
      <c r="Z940" s="47">
        <f t="shared" si="225"/>
        <v>0</v>
      </c>
      <c r="AA940" s="47">
        <f t="shared" si="225"/>
        <v>0</v>
      </c>
      <c r="AB940" s="47">
        <f t="shared" si="225"/>
        <v>0</v>
      </c>
      <c r="AC940" s="47">
        <f t="shared" si="225"/>
        <v>34730.75</v>
      </c>
      <c r="AD940" s="47">
        <f t="shared" si="225"/>
        <v>240000</v>
      </c>
      <c r="AE940" s="47">
        <f t="shared" si="225"/>
        <v>0</v>
      </c>
      <c r="AF940" s="130" t="s">
        <v>817</v>
      </c>
      <c r="AG940" s="130" t="s">
        <v>817</v>
      </c>
      <c r="AH940" s="131" t="s">
        <v>817</v>
      </c>
      <c r="AT940" s="30">
        <f>VLOOKUP(C940,AW:AX,2,FALSE)</f>
        <v>0</v>
      </c>
    </row>
    <row r="941" spans="1:46" ht="61.5" x14ac:dyDescent="0.85">
      <c r="A941" s="30">
        <v>1</v>
      </c>
      <c r="B941" s="108">
        <f>SUBTOTAL(103,$A$751:A941)</f>
        <v>164</v>
      </c>
      <c r="C941" s="34" t="s">
        <v>186</v>
      </c>
      <c r="D941" s="47">
        <f t="shared" ref="D941:D942" si="226">E941+F941+G941+H941+I941+J941+L941+N941+P941+R941+T941+U941+V941+W941+X941+Y941+Z941+AA941+AB941+AC941+AD941+AE941</f>
        <v>1262131.9000000001</v>
      </c>
      <c r="E941" s="47">
        <v>0</v>
      </c>
      <c r="F941" s="47">
        <v>0</v>
      </c>
      <c r="G941" s="47">
        <v>0</v>
      </c>
      <c r="H941" s="47">
        <v>0</v>
      </c>
      <c r="I941" s="47">
        <v>0</v>
      </c>
      <c r="J941" s="47">
        <v>0</v>
      </c>
      <c r="K941" s="49">
        <v>0</v>
      </c>
      <c r="L941" s="47">
        <v>0</v>
      </c>
      <c r="M941" s="47">
        <v>230</v>
      </c>
      <c r="N941" s="47">
        <v>1125253.1000000001</v>
      </c>
      <c r="O941" s="47">
        <v>0</v>
      </c>
      <c r="P941" s="47">
        <v>0</v>
      </c>
      <c r="Q941" s="47">
        <v>0</v>
      </c>
      <c r="R941" s="47">
        <v>0</v>
      </c>
      <c r="S941" s="47">
        <v>0</v>
      </c>
      <c r="T941" s="47">
        <v>0</v>
      </c>
      <c r="U941" s="47">
        <v>0</v>
      </c>
      <c r="V941" s="47">
        <v>0</v>
      </c>
      <c r="W941" s="47">
        <v>0</v>
      </c>
      <c r="X941" s="47">
        <v>0</v>
      </c>
      <c r="Y941" s="47">
        <v>0</v>
      </c>
      <c r="Z941" s="47">
        <v>0</v>
      </c>
      <c r="AA941" s="47">
        <v>0</v>
      </c>
      <c r="AB941" s="47">
        <v>0</v>
      </c>
      <c r="AC941" s="47">
        <v>16878.8</v>
      </c>
      <c r="AD941" s="47">
        <v>120000</v>
      </c>
      <c r="AE941" s="47">
        <v>0</v>
      </c>
      <c r="AF941" s="50">
        <v>2022</v>
      </c>
      <c r="AG941" s="50">
        <v>2022</v>
      </c>
      <c r="AH941" s="51">
        <v>2022</v>
      </c>
      <c r="AT941" s="30" t="e">
        <f>VLOOKUP(C941,AW:AX,2,FALSE)</f>
        <v>#N/A</v>
      </c>
    </row>
    <row r="942" spans="1:46" ht="61.5" x14ac:dyDescent="0.85">
      <c r="A942" s="30">
        <v>1</v>
      </c>
      <c r="B942" s="108">
        <f>SUBTOTAL(103,$A$751:A942)</f>
        <v>165</v>
      </c>
      <c r="C942" s="34" t="s">
        <v>182</v>
      </c>
      <c r="D942" s="47">
        <f t="shared" si="226"/>
        <v>1327982.26</v>
      </c>
      <c r="E942" s="47">
        <v>0</v>
      </c>
      <c r="F942" s="47">
        <v>0</v>
      </c>
      <c r="G942" s="47">
        <v>0</v>
      </c>
      <c r="H942" s="47">
        <v>0</v>
      </c>
      <c r="I942" s="47">
        <v>0</v>
      </c>
      <c r="J942" s="47">
        <v>0</v>
      </c>
      <c r="K942" s="49">
        <v>0</v>
      </c>
      <c r="L942" s="47">
        <v>0</v>
      </c>
      <c r="M942" s="47">
        <v>242</v>
      </c>
      <c r="N942" s="47">
        <v>1190130.31</v>
      </c>
      <c r="O942" s="47">
        <v>0</v>
      </c>
      <c r="P942" s="47">
        <v>0</v>
      </c>
      <c r="Q942" s="47">
        <v>0</v>
      </c>
      <c r="R942" s="47">
        <v>0</v>
      </c>
      <c r="S942" s="47">
        <v>0</v>
      </c>
      <c r="T942" s="47">
        <v>0</v>
      </c>
      <c r="U942" s="47">
        <v>0</v>
      </c>
      <c r="V942" s="47">
        <v>0</v>
      </c>
      <c r="W942" s="47">
        <v>0</v>
      </c>
      <c r="X942" s="47">
        <v>0</v>
      </c>
      <c r="Y942" s="47">
        <v>0</v>
      </c>
      <c r="Z942" s="47">
        <v>0</v>
      </c>
      <c r="AA942" s="47">
        <v>0</v>
      </c>
      <c r="AB942" s="47">
        <v>0</v>
      </c>
      <c r="AC942" s="47">
        <v>17851.95</v>
      </c>
      <c r="AD942" s="47">
        <v>120000</v>
      </c>
      <c r="AE942" s="47">
        <v>0</v>
      </c>
      <c r="AF942" s="50">
        <v>2022</v>
      </c>
      <c r="AG942" s="50">
        <v>2022</v>
      </c>
      <c r="AH942" s="51">
        <v>2022</v>
      </c>
      <c r="AT942" s="30" t="e">
        <f>VLOOKUP(C942,AW:AX,2,FALSE)</f>
        <v>#N/A</v>
      </c>
    </row>
    <row r="943" spans="1:46" ht="61.5" x14ac:dyDescent="0.85">
      <c r="B943" s="34" t="s">
        <v>904</v>
      </c>
      <c r="C943" s="34"/>
      <c r="D943" s="47">
        <f>D944</f>
        <v>1456533.11</v>
      </c>
      <c r="E943" s="47">
        <f t="shared" ref="E943:AE943" si="227">E944</f>
        <v>0</v>
      </c>
      <c r="F943" s="47">
        <f t="shared" si="227"/>
        <v>0</v>
      </c>
      <c r="G943" s="47">
        <f t="shared" si="227"/>
        <v>0</v>
      </c>
      <c r="H943" s="47">
        <f t="shared" si="227"/>
        <v>0</v>
      </c>
      <c r="I943" s="47">
        <f t="shared" si="227"/>
        <v>0</v>
      </c>
      <c r="J943" s="47">
        <f t="shared" si="227"/>
        <v>0</v>
      </c>
      <c r="K943" s="49">
        <f t="shared" si="227"/>
        <v>0</v>
      </c>
      <c r="L943" s="47">
        <f t="shared" si="227"/>
        <v>0</v>
      </c>
      <c r="M943" s="47">
        <f t="shared" si="227"/>
        <v>280</v>
      </c>
      <c r="N943" s="47">
        <f t="shared" si="227"/>
        <v>1356190.26</v>
      </c>
      <c r="O943" s="47">
        <f t="shared" si="227"/>
        <v>0</v>
      </c>
      <c r="P943" s="47">
        <f t="shared" si="227"/>
        <v>0</v>
      </c>
      <c r="Q943" s="47">
        <f t="shared" si="227"/>
        <v>0</v>
      </c>
      <c r="R943" s="47">
        <f t="shared" si="227"/>
        <v>0</v>
      </c>
      <c r="S943" s="47">
        <f t="shared" si="227"/>
        <v>0</v>
      </c>
      <c r="T943" s="47">
        <f t="shared" si="227"/>
        <v>0</v>
      </c>
      <c r="U943" s="47">
        <f t="shared" si="227"/>
        <v>0</v>
      </c>
      <c r="V943" s="47">
        <f t="shared" si="227"/>
        <v>0</v>
      </c>
      <c r="W943" s="47">
        <f t="shared" si="227"/>
        <v>0</v>
      </c>
      <c r="X943" s="47">
        <f t="shared" si="227"/>
        <v>0</v>
      </c>
      <c r="Y943" s="47">
        <f t="shared" si="227"/>
        <v>0</v>
      </c>
      <c r="Z943" s="47">
        <f t="shared" si="227"/>
        <v>0</v>
      </c>
      <c r="AA943" s="47">
        <f t="shared" si="227"/>
        <v>0</v>
      </c>
      <c r="AB943" s="47">
        <f t="shared" si="227"/>
        <v>0</v>
      </c>
      <c r="AC943" s="47">
        <f t="shared" si="227"/>
        <v>20342.849999999999</v>
      </c>
      <c r="AD943" s="47">
        <f t="shared" si="227"/>
        <v>80000</v>
      </c>
      <c r="AE943" s="47">
        <f t="shared" si="227"/>
        <v>0</v>
      </c>
      <c r="AF943" s="130" t="s">
        <v>817</v>
      </c>
      <c r="AG943" s="130" t="s">
        <v>817</v>
      </c>
      <c r="AH943" s="131" t="s">
        <v>817</v>
      </c>
      <c r="AT943" s="30">
        <f>VLOOKUP(C943,AW:AX,2,FALSE)</f>
        <v>0</v>
      </c>
    </row>
    <row r="944" spans="1:46" ht="61.5" x14ac:dyDescent="0.85">
      <c r="A944" s="30">
        <v>1</v>
      </c>
      <c r="B944" s="108">
        <f>SUBTOTAL(103,$A$751:A944)</f>
        <v>166</v>
      </c>
      <c r="C944" s="34" t="s">
        <v>860</v>
      </c>
      <c r="D944" s="47">
        <f>E944+F944+G944+H944+I944+J944+L944+N944+P944+R944+T944+U944+V944+W944+X944+Y944+Z944+AA944+AB944+AC944+AD944+AE944</f>
        <v>1456533.11</v>
      </c>
      <c r="E944" s="47">
        <v>0</v>
      </c>
      <c r="F944" s="47">
        <v>0</v>
      </c>
      <c r="G944" s="47">
        <v>0</v>
      </c>
      <c r="H944" s="47">
        <v>0</v>
      </c>
      <c r="I944" s="47">
        <v>0</v>
      </c>
      <c r="J944" s="47">
        <v>0</v>
      </c>
      <c r="K944" s="49">
        <v>0</v>
      </c>
      <c r="L944" s="47">
        <v>0</v>
      </c>
      <c r="M944" s="47">
        <v>280</v>
      </c>
      <c r="N944" s="47">
        <v>1356190.26</v>
      </c>
      <c r="O944" s="47">
        <v>0</v>
      </c>
      <c r="P944" s="47">
        <v>0</v>
      </c>
      <c r="Q944" s="47">
        <v>0</v>
      </c>
      <c r="R944" s="47">
        <v>0</v>
      </c>
      <c r="S944" s="47">
        <v>0</v>
      </c>
      <c r="T944" s="47">
        <v>0</v>
      </c>
      <c r="U944" s="47">
        <v>0</v>
      </c>
      <c r="V944" s="47">
        <v>0</v>
      </c>
      <c r="W944" s="47">
        <v>0</v>
      </c>
      <c r="X944" s="47">
        <v>0</v>
      </c>
      <c r="Y944" s="47">
        <v>0</v>
      </c>
      <c r="Z944" s="47">
        <v>0</v>
      </c>
      <c r="AA944" s="47">
        <v>0</v>
      </c>
      <c r="AB944" s="47">
        <v>0</v>
      </c>
      <c r="AC944" s="47">
        <v>20342.849999999999</v>
      </c>
      <c r="AD944" s="47">
        <v>80000</v>
      </c>
      <c r="AE944" s="47">
        <v>0</v>
      </c>
      <c r="AF944" s="50">
        <v>2022</v>
      </c>
      <c r="AG944" s="50">
        <v>2022</v>
      </c>
      <c r="AH944" s="51">
        <v>2022</v>
      </c>
      <c r="AT944" s="30" t="e">
        <f>VLOOKUP(C944,AW:AX,2,FALSE)</f>
        <v>#N/A</v>
      </c>
    </row>
    <row r="945" spans="1:46" ht="61.5" x14ac:dyDescent="0.85">
      <c r="B945" s="34" t="s">
        <v>906</v>
      </c>
      <c r="C945" s="128"/>
      <c r="D945" s="47">
        <f>D946+D947+D948</f>
        <v>10290828.25</v>
      </c>
      <c r="E945" s="47">
        <f t="shared" ref="E945:AE945" si="228">E946+E947+E948</f>
        <v>0</v>
      </c>
      <c r="F945" s="47">
        <f t="shared" si="228"/>
        <v>0</v>
      </c>
      <c r="G945" s="47">
        <f t="shared" si="228"/>
        <v>0</v>
      </c>
      <c r="H945" s="47">
        <f t="shared" si="228"/>
        <v>0</v>
      </c>
      <c r="I945" s="47">
        <f t="shared" si="228"/>
        <v>0</v>
      </c>
      <c r="J945" s="47">
        <f t="shared" si="228"/>
        <v>0</v>
      </c>
      <c r="K945" s="49">
        <f t="shared" si="228"/>
        <v>0</v>
      </c>
      <c r="L945" s="47">
        <f t="shared" si="228"/>
        <v>0</v>
      </c>
      <c r="M945" s="47">
        <f t="shared" si="228"/>
        <v>1825</v>
      </c>
      <c r="N945" s="47">
        <f t="shared" si="228"/>
        <v>9695397.290000001</v>
      </c>
      <c r="O945" s="47">
        <f t="shared" si="228"/>
        <v>0</v>
      </c>
      <c r="P945" s="47">
        <f t="shared" si="228"/>
        <v>0</v>
      </c>
      <c r="Q945" s="47">
        <f t="shared" si="228"/>
        <v>0</v>
      </c>
      <c r="R945" s="47">
        <f t="shared" si="228"/>
        <v>0</v>
      </c>
      <c r="S945" s="47">
        <f t="shared" si="228"/>
        <v>0</v>
      </c>
      <c r="T945" s="47">
        <f t="shared" si="228"/>
        <v>0</v>
      </c>
      <c r="U945" s="47">
        <f t="shared" si="228"/>
        <v>0</v>
      </c>
      <c r="V945" s="47">
        <f t="shared" si="228"/>
        <v>0</v>
      </c>
      <c r="W945" s="47">
        <f t="shared" si="228"/>
        <v>0</v>
      </c>
      <c r="X945" s="47">
        <f t="shared" si="228"/>
        <v>0</v>
      </c>
      <c r="Y945" s="47">
        <f t="shared" si="228"/>
        <v>0</v>
      </c>
      <c r="Z945" s="47">
        <f t="shared" si="228"/>
        <v>0</v>
      </c>
      <c r="AA945" s="47">
        <f t="shared" si="228"/>
        <v>0</v>
      </c>
      <c r="AB945" s="47">
        <f t="shared" si="228"/>
        <v>0</v>
      </c>
      <c r="AC945" s="47">
        <f t="shared" si="228"/>
        <v>145430.96</v>
      </c>
      <c r="AD945" s="47">
        <f t="shared" si="228"/>
        <v>450000</v>
      </c>
      <c r="AE945" s="47">
        <f t="shared" si="228"/>
        <v>0</v>
      </c>
      <c r="AF945" s="130" t="s">
        <v>817</v>
      </c>
      <c r="AG945" s="130" t="s">
        <v>817</v>
      </c>
      <c r="AH945" s="131" t="s">
        <v>817</v>
      </c>
      <c r="AT945" s="30">
        <f>VLOOKUP(C945,AW:AX,2,FALSE)</f>
        <v>0</v>
      </c>
    </row>
    <row r="946" spans="1:46" ht="61.5" x14ac:dyDescent="0.85">
      <c r="A946" s="30">
        <v>1</v>
      </c>
      <c r="B946" s="108">
        <f>SUBTOTAL(103,$A$751:A946)</f>
        <v>167</v>
      </c>
      <c r="C946" s="34" t="s">
        <v>87</v>
      </c>
      <c r="D946" s="47">
        <f t="shared" ref="D946:D948" si="229">E946+F946+G946+H946+I946+J946+L946+N946+P946+R946+T946+U946+V946+W946+X946+Y946+Z946+AA946+AB946+AC946+AD946+AE946</f>
        <v>3665226.5</v>
      </c>
      <c r="E946" s="47">
        <v>0</v>
      </c>
      <c r="F946" s="47">
        <v>0</v>
      </c>
      <c r="G946" s="47">
        <v>0</v>
      </c>
      <c r="H946" s="47">
        <v>0</v>
      </c>
      <c r="I946" s="47">
        <v>0</v>
      </c>
      <c r="J946" s="47">
        <v>0</v>
      </c>
      <c r="K946" s="49">
        <v>0</v>
      </c>
      <c r="L946" s="47">
        <v>0</v>
      </c>
      <c r="M946" s="47">
        <v>650</v>
      </c>
      <c r="N946" s="47">
        <v>3463277.34</v>
      </c>
      <c r="O946" s="47">
        <v>0</v>
      </c>
      <c r="P946" s="47">
        <v>0</v>
      </c>
      <c r="Q946" s="47">
        <v>0</v>
      </c>
      <c r="R946" s="47">
        <v>0</v>
      </c>
      <c r="S946" s="47">
        <v>0</v>
      </c>
      <c r="T946" s="47">
        <v>0</v>
      </c>
      <c r="U946" s="47">
        <v>0</v>
      </c>
      <c r="V946" s="47">
        <v>0</v>
      </c>
      <c r="W946" s="47">
        <v>0</v>
      </c>
      <c r="X946" s="47">
        <v>0</v>
      </c>
      <c r="Y946" s="47">
        <v>0</v>
      </c>
      <c r="Z946" s="47">
        <v>0</v>
      </c>
      <c r="AA946" s="47">
        <v>0</v>
      </c>
      <c r="AB946" s="47">
        <v>0</v>
      </c>
      <c r="AC946" s="47">
        <v>51949.16</v>
      </c>
      <c r="AD946" s="47">
        <v>150000</v>
      </c>
      <c r="AE946" s="47">
        <v>0</v>
      </c>
      <c r="AF946" s="50">
        <v>2022</v>
      </c>
      <c r="AG946" s="50">
        <v>2022</v>
      </c>
      <c r="AH946" s="51">
        <v>2022</v>
      </c>
      <c r="AT946" s="30" t="e">
        <f>VLOOKUP(C946,AW:AX,2,FALSE)</f>
        <v>#N/A</v>
      </c>
    </row>
    <row r="947" spans="1:46" ht="61.5" x14ac:dyDescent="0.85">
      <c r="A947" s="30">
        <v>1</v>
      </c>
      <c r="B947" s="108">
        <f>SUBTOTAL(103,$A$751:A947)</f>
        <v>168</v>
      </c>
      <c r="C947" s="34" t="s">
        <v>88</v>
      </c>
      <c r="D947" s="47">
        <f t="shared" si="229"/>
        <v>3185927.6500000004</v>
      </c>
      <c r="E947" s="47">
        <v>0</v>
      </c>
      <c r="F947" s="47">
        <v>0</v>
      </c>
      <c r="G947" s="47">
        <v>0</v>
      </c>
      <c r="H947" s="47">
        <v>0</v>
      </c>
      <c r="I947" s="47">
        <v>0</v>
      </c>
      <c r="J947" s="47">
        <v>0</v>
      </c>
      <c r="K947" s="49">
        <v>0</v>
      </c>
      <c r="L947" s="47">
        <v>0</v>
      </c>
      <c r="M947" s="47">
        <v>565</v>
      </c>
      <c r="N947" s="47">
        <v>2991061.72</v>
      </c>
      <c r="O947" s="47">
        <v>0</v>
      </c>
      <c r="P947" s="47">
        <v>0</v>
      </c>
      <c r="Q947" s="47">
        <v>0</v>
      </c>
      <c r="R947" s="47">
        <v>0</v>
      </c>
      <c r="S947" s="47">
        <v>0</v>
      </c>
      <c r="T947" s="47">
        <v>0</v>
      </c>
      <c r="U947" s="47">
        <v>0</v>
      </c>
      <c r="V947" s="47">
        <v>0</v>
      </c>
      <c r="W947" s="47">
        <v>0</v>
      </c>
      <c r="X947" s="47">
        <v>0</v>
      </c>
      <c r="Y947" s="47">
        <v>0</v>
      </c>
      <c r="Z947" s="47">
        <v>0</v>
      </c>
      <c r="AA947" s="47">
        <v>0</v>
      </c>
      <c r="AB947" s="47">
        <v>0</v>
      </c>
      <c r="AC947" s="47">
        <v>44865.93</v>
      </c>
      <c r="AD947" s="47">
        <v>150000</v>
      </c>
      <c r="AE947" s="47">
        <v>0</v>
      </c>
      <c r="AF947" s="50">
        <v>2022</v>
      </c>
      <c r="AG947" s="50">
        <v>2022</v>
      </c>
      <c r="AH947" s="51">
        <v>2022</v>
      </c>
      <c r="AT947" s="30" t="e">
        <f>VLOOKUP(C947,AW:AX,2,FALSE)</f>
        <v>#N/A</v>
      </c>
    </row>
    <row r="948" spans="1:46" ht="61.5" x14ac:dyDescent="0.85">
      <c r="A948" s="30">
        <v>1</v>
      </c>
      <c r="B948" s="108">
        <f>SUBTOTAL(103,$A$751:A948)</f>
        <v>169</v>
      </c>
      <c r="C948" s="34" t="s">
        <v>86</v>
      </c>
      <c r="D948" s="47">
        <f t="shared" si="229"/>
        <v>3439674.1</v>
      </c>
      <c r="E948" s="47">
        <v>0</v>
      </c>
      <c r="F948" s="47">
        <v>0</v>
      </c>
      <c r="G948" s="47">
        <v>0</v>
      </c>
      <c r="H948" s="47">
        <v>0</v>
      </c>
      <c r="I948" s="47">
        <v>0</v>
      </c>
      <c r="J948" s="47">
        <v>0</v>
      </c>
      <c r="K948" s="49">
        <v>0</v>
      </c>
      <c r="L948" s="47">
        <v>0</v>
      </c>
      <c r="M948" s="47">
        <v>610</v>
      </c>
      <c r="N948" s="47">
        <v>3241058.23</v>
      </c>
      <c r="O948" s="47">
        <v>0</v>
      </c>
      <c r="P948" s="47">
        <v>0</v>
      </c>
      <c r="Q948" s="47">
        <v>0</v>
      </c>
      <c r="R948" s="47">
        <v>0</v>
      </c>
      <c r="S948" s="47">
        <v>0</v>
      </c>
      <c r="T948" s="47">
        <v>0</v>
      </c>
      <c r="U948" s="47">
        <v>0</v>
      </c>
      <c r="V948" s="47">
        <v>0</v>
      </c>
      <c r="W948" s="47">
        <v>0</v>
      </c>
      <c r="X948" s="47">
        <v>0</v>
      </c>
      <c r="Y948" s="47">
        <v>0</v>
      </c>
      <c r="Z948" s="47">
        <v>0</v>
      </c>
      <c r="AA948" s="47">
        <v>0</v>
      </c>
      <c r="AB948" s="47">
        <v>0</v>
      </c>
      <c r="AC948" s="47">
        <v>48615.87</v>
      </c>
      <c r="AD948" s="47">
        <v>150000</v>
      </c>
      <c r="AE948" s="47">
        <v>0</v>
      </c>
      <c r="AF948" s="50">
        <v>2022</v>
      </c>
      <c r="AG948" s="50">
        <v>2022</v>
      </c>
      <c r="AH948" s="51">
        <v>2022</v>
      </c>
      <c r="AT948" s="30" t="e">
        <f>VLOOKUP(C948,AW:AX,2,FALSE)</f>
        <v>#N/A</v>
      </c>
    </row>
    <row r="949" spans="1:46" ht="61.5" x14ac:dyDescent="0.85">
      <c r="B949" s="34" t="s">
        <v>907</v>
      </c>
      <c r="C949" s="34"/>
      <c r="D949" s="47">
        <f>D950</f>
        <v>3013803.8600000003</v>
      </c>
      <c r="E949" s="47">
        <f t="shared" ref="E949:AE949" si="230">E950</f>
        <v>0</v>
      </c>
      <c r="F949" s="47">
        <f t="shared" si="230"/>
        <v>0</v>
      </c>
      <c r="G949" s="47">
        <f t="shared" si="230"/>
        <v>0</v>
      </c>
      <c r="H949" s="47">
        <f t="shared" si="230"/>
        <v>0</v>
      </c>
      <c r="I949" s="47">
        <f t="shared" si="230"/>
        <v>0</v>
      </c>
      <c r="J949" s="47">
        <f t="shared" si="230"/>
        <v>0</v>
      </c>
      <c r="K949" s="49">
        <f t="shared" si="230"/>
        <v>0</v>
      </c>
      <c r="L949" s="47">
        <f t="shared" si="230"/>
        <v>0</v>
      </c>
      <c r="M949" s="47">
        <f t="shared" si="230"/>
        <v>586</v>
      </c>
      <c r="N949" s="47">
        <f t="shared" si="230"/>
        <v>2821481.64</v>
      </c>
      <c r="O949" s="47">
        <f t="shared" si="230"/>
        <v>0</v>
      </c>
      <c r="P949" s="47">
        <f t="shared" si="230"/>
        <v>0</v>
      </c>
      <c r="Q949" s="47">
        <f t="shared" si="230"/>
        <v>0</v>
      </c>
      <c r="R949" s="47">
        <f t="shared" si="230"/>
        <v>0</v>
      </c>
      <c r="S949" s="47">
        <f t="shared" si="230"/>
        <v>0</v>
      </c>
      <c r="T949" s="47">
        <f t="shared" si="230"/>
        <v>0</v>
      </c>
      <c r="U949" s="47">
        <f t="shared" si="230"/>
        <v>0</v>
      </c>
      <c r="V949" s="47">
        <f t="shared" si="230"/>
        <v>0</v>
      </c>
      <c r="W949" s="47">
        <f t="shared" si="230"/>
        <v>0</v>
      </c>
      <c r="X949" s="47">
        <f t="shared" si="230"/>
        <v>0</v>
      </c>
      <c r="Y949" s="47">
        <f t="shared" si="230"/>
        <v>0</v>
      </c>
      <c r="Z949" s="47">
        <f t="shared" si="230"/>
        <v>0</v>
      </c>
      <c r="AA949" s="47">
        <f t="shared" si="230"/>
        <v>0</v>
      </c>
      <c r="AB949" s="47">
        <f t="shared" si="230"/>
        <v>0</v>
      </c>
      <c r="AC949" s="47">
        <f t="shared" si="230"/>
        <v>42322.22</v>
      </c>
      <c r="AD949" s="47">
        <f t="shared" si="230"/>
        <v>150000</v>
      </c>
      <c r="AE949" s="47">
        <f t="shared" si="230"/>
        <v>0</v>
      </c>
      <c r="AF949" s="130" t="s">
        <v>817</v>
      </c>
      <c r="AG949" s="130" t="s">
        <v>817</v>
      </c>
      <c r="AH949" s="131" t="s">
        <v>817</v>
      </c>
      <c r="AT949" s="30">
        <f>VLOOKUP(C949,AW:AX,2,FALSE)</f>
        <v>0</v>
      </c>
    </row>
    <row r="950" spans="1:46" ht="61.5" x14ac:dyDescent="0.85">
      <c r="A950" s="30">
        <v>1</v>
      </c>
      <c r="B950" s="108">
        <f>SUBTOTAL(103,$A$751:A950)</f>
        <v>170</v>
      </c>
      <c r="C950" s="34" t="s">
        <v>90</v>
      </c>
      <c r="D950" s="47">
        <f>E950+F950+G950+H950+I950+J950+L950+N950+P950+R950+T950+U950+V950+W950+X950+Y950+Z950+AA950+AB950+AC950+AD950+AE950</f>
        <v>3013803.8600000003</v>
      </c>
      <c r="E950" s="47">
        <v>0</v>
      </c>
      <c r="F950" s="47">
        <v>0</v>
      </c>
      <c r="G950" s="47">
        <v>0</v>
      </c>
      <c r="H950" s="47">
        <v>0</v>
      </c>
      <c r="I950" s="47">
        <v>0</v>
      </c>
      <c r="J950" s="47">
        <v>0</v>
      </c>
      <c r="K950" s="49">
        <v>0</v>
      </c>
      <c r="L950" s="47">
        <v>0</v>
      </c>
      <c r="M950" s="47">
        <v>586</v>
      </c>
      <c r="N950" s="47">
        <v>2821481.64</v>
      </c>
      <c r="O950" s="47">
        <v>0</v>
      </c>
      <c r="P950" s="47">
        <v>0</v>
      </c>
      <c r="Q950" s="47">
        <v>0</v>
      </c>
      <c r="R950" s="47">
        <v>0</v>
      </c>
      <c r="S950" s="47">
        <v>0</v>
      </c>
      <c r="T950" s="47">
        <v>0</v>
      </c>
      <c r="U950" s="47">
        <v>0</v>
      </c>
      <c r="V950" s="47">
        <v>0</v>
      </c>
      <c r="W950" s="47">
        <v>0</v>
      </c>
      <c r="X950" s="47">
        <v>0</v>
      </c>
      <c r="Y950" s="47">
        <v>0</v>
      </c>
      <c r="Z950" s="47">
        <v>0</v>
      </c>
      <c r="AA950" s="47">
        <v>0</v>
      </c>
      <c r="AB950" s="47">
        <v>0</v>
      </c>
      <c r="AC950" s="47">
        <v>42322.22</v>
      </c>
      <c r="AD950" s="47">
        <v>150000</v>
      </c>
      <c r="AE950" s="47">
        <v>0</v>
      </c>
      <c r="AF950" s="50">
        <v>2022</v>
      </c>
      <c r="AG950" s="50">
        <v>2022</v>
      </c>
      <c r="AH950" s="51">
        <v>2022</v>
      </c>
      <c r="AT950" s="30" t="e">
        <f>VLOOKUP(C950,AW:AX,2,FALSE)</f>
        <v>#N/A</v>
      </c>
    </row>
    <row r="951" spans="1:46" ht="61.5" x14ac:dyDescent="0.85">
      <c r="B951" s="34" t="s">
        <v>958</v>
      </c>
      <c r="C951" s="34"/>
      <c r="D951" s="47">
        <f>D952</f>
        <v>2036502</v>
      </c>
      <c r="E951" s="47">
        <f t="shared" ref="E951:AE951" si="231">E952</f>
        <v>0</v>
      </c>
      <c r="F951" s="47">
        <f t="shared" si="231"/>
        <v>0</v>
      </c>
      <c r="G951" s="47">
        <f t="shared" si="231"/>
        <v>0</v>
      </c>
      <c r="H951" s="47">
        <f t="shared" si="231"/>
        <v>0</v>
      </c>
      <c r="I951" s="47">
        <f t="shared" si="231"/>
        <v>0</v>
      </c>
      <c r="J951" s="47">
        <f t="shared" si="231"/>
        <v>0</v>
      </c>
      <c r="K951" s="49">
        <f t="shared" si="231"/>
        <v>0</v>
      </c>
      <c r="L951" s="47">
        <f t="shared" si="231"/>
        <v>0</v>
      </c>
      <c r="M951" s="47">
        <f t="shared" si="231"/>
        <v>390</v>
      </c>
      <c r="N951" s="47">
        <f t="shared" si="231"/>
        <v>1888179.31</v>
      </c>
      <c r="O951" s="47">
        <f t="shared" si="231"/>
        <v>0</v>
      </c>
      <c r="P951" s="47">
        <f t="shared" si="231"/>
        <v>0</v>
      </c>
      <c r="Q951" s="47">
        <f t="shared" si="231"/>
        <v>0</v>
      </c>
      <c r="R951" s="47">
        <f t="shared" si="231"/>
        <v>0</v>
      </c>
      <c r="S951" s="47">
        <f t="shared" si="231"/>
        <v>0</v>
      </c>
      <c r="T951" s="47">
        <f t="shared" si="231"/>
        <v>0</v>
      </c>
      <c r="U951" s="47">
        <f t="shared" si="231"/>
        <v>0</v>
      </c>
      <c r="V951" s="47">
        <f t="shared" si="231"/>
        <v>0</v>
      </c>
      <c r="W951" s="47">
        <f t="shared" si="231"/>
        <v>0</v>
      </c>
      <c r="X951" s="47">
        <f t="shared" si="231"/>
        <v>0</v>
      </c>
      <c r="Y951" s="47">
        <f t="shared" si="231"/>
        <v>0</v>
      </c>
      <c r="Z951" s="47">
        <f t="shared" si="231"/>
        <v>0</v>
      </c>
      <c r="AA951" s="47">
        <f t="shared" si="231"/>
        <v>0</v>
      </c>
      <c r="AB951" s="47">
        <f t="shared" si="231"/>
        <v>0</v>
      </c>
      <c r="AC951" s="47">
        <f t="shared" si="231"/>
        <v>28322.69</v>
      </c>
      <c r="AD951" s="47">
        <f t="shared" si="231"/>
        <v>120000</v>
      </c>
      <c r="AE951" s="47">
        <f t="shared" si="231"/>
        <v>0</v>
      </c>
      <c r="AF951" s="130" t="s">
        <v>817</v>
      </c>
      <c r="AG951" s="130" t="s">
        <v>817</v>
      </c>
      <c r="AH951" s="131" t="s">
        <v>817</v>
      </c>
      <c r="AT951" s="30">
        <f>VLOOKUP(C951,AW:AX,2,FALSE)</f>
        <v>0</v>
      </c>
    </row>
    <row r="952" spans="1:46" ht="61.5" x14ac:dyDescent="0.85">
      <c r="A952" s="30">
        <v>1</v>
      </c>
      <c r="B952" s="108">
        <f>SUBTOTAL(103,$A$751:A952)</f>
        <v>171</v>
      </c>
      <c r="C952" s="34" t="s">
        <v>89</v>
      </c>
      <c r="D952" s="47">
        <f>E952+F952+G952+H952+I952+J952+L952+N952+P952+R952+T952+U952+V952+W952+X952+Y952+Z952+AA952+AB952+AC952+AD952+AE952</f>
        <v>2036502</v>
      </c>
      <c r="E952" s="47">
        <v>0</v>
      </c>
      <c r="F952" s="47">
        <v>0</v>
      </c>
      <c r="G952" s="47">
        <v>0</v>
      </c>
      <c r="H952" s="47">
        <v>0</v>
      </c>
      <c r="I952" s="47">
        <v>0</v>
      </c>
      <c r="J952" s="47">
        <v>0</v>
      </c>
      <c r="K952" s="49">
        <v>0</v>
      </c>
      <c r="L952" s="47">
        <v>0</v>
      </c>
      <c r="M952" s="47">
        <v>390</v>
      </c>
      <c r="N952" s="47">
        <v>1888179.31</v>
      </c>
      <c r="O952" s="47">
        <v>0</v>
      </c>
      <c r="P952" s="47">
        <v>0</v>
      </c>
      <c r="Q952" s="47">
        <v>0</v>
      </c>
      <c r="R952" s="47">
        <v>0</v>
      </c>
      <c r="S952" s="47">
        <v>0</v>
      </c>
      <c r="T952" s="47">
        <v>0</v>
      </c>
      <c r="U952" s="47">
        <v>0</v>
      </c>
      <c r="V952" s="47">
        <v>0</v>
      </c>
      <c r="W952" s="47">
        <v>0</v>
      </c>
      <c r="X952" s="47">
        <v>0</v>
      </c>
      <c r="Y952" s="47">
        <v>0</v>
      </c>
      <c r="Z952" s="47">
        <v>0</v>
      </c>
      <c r="AA952" s="47">
        <v>0</v>
      </c>
      <c r="AB952" s="47">
        <v>0</v>
      </c>
      <c r="AC952" s="47">
        <v>28322.69</v>
      </c>
      <c r="AD952" s="47">
        <v>120000</v>
      </c>
      <c r="AE952" s="47">
        <v>0</v>
      </c>
      <c r="AF952" s="50">
        <v>2022</v>
      </c>
      <c r="AG952" s="50">
        <v>2022</v>
      </c>
      <c r="AH952" s="51">
        <v>2022</v>
      </c>
      <c r="AT952" s="30" t="e">
        <f>VLOOKUP(C952,AW:AX,2,FALSE)</f>
        <v>#N/A</v>
      </c>
    </row>
    <row r="953" spans="1:46" ht="61.5" x14ac:dyDescent="0.85">
      <c r="B953" s="34" t="s">
        <v>908</v>
      </c>
      <c r="C953" s="128"/>
      <c r="D953" s="47">
        <f>D954</f>
        <v>3592598.4</v>
      </c>
      <c r="E953" s="47">
        <f t="shared" ref="E953:AE953" si="232">E954</f>
        <v>0</v>
      </c>
      <c r="F953" s="47">
        <f t="shared" si="232"/>
        <v>0</v>
      </c>
      <c r="G953" s="47">
        <f t="shared" si="232"/>
        <v>0</v>
      </c>
      <c r="H953" s="47">
        <f t="shared" si="232"/>
        <v>0</v>
      </c>
      <c r="I953" s="47">
        <f t="shared" si="232"/>
        <v>0</v>
      </c>
      <c r="J953" s="47">
        <f t="shared" si="232"/>
        <v>0</v>
      </c>
      <c r="K953" s="49">
        <f t="shared" si="232"/>
        <v>0</v>
      </c>
      <c r="L953" s="47">
        <f t="shared" si="232"/>
        <v>0</v>
      </c>
      <c r="M953" s="47">
        <f t="shared" si="232"/>
        <v>688</v>
      </c>
      <c r="N953" s="47">
        <f t="shared" si="232"/>
        <v>3391722.56</v>
      </c>
      <c r="O953" s="47">
        <f t="shared" si="232"/>
        <v>0</v>
      </c>
      <c r="P953" s="47">
        <f t="shared" si="232"/>
        <v>0</v>
      </c>
      <c r="Q953" s="47">
        <f t="shared" si="232"/>
        <v>0</v>
      </c>
      <c r="R953" s="47">
        <f t="shared" si="232"/>
        <v>0</v>
      </c>
      <c r="S953" s="47">
        <f t="shared" si="232"/>
        <v>0</v>
      </c>
      <c r="T953" s="47">
        <f t="shared" si="232"/>
        <v>0</v>
      </c>
      <c r="U953" s="47">
        <f t="shared" si="232"/>
        <v>0</v>
      </c>
      <c r="V953" s="47">
        <f t="shared" si="232"/>
        <v>0</v>
      </c>
      <c r="W953" s="47">
        <f t="shared" si="232"/>
        <v>0</v>
      </c>
      <c r="X953" s="47">
        <f t="shared" si="232"/>
        <v>0</v>
      </c>
      <c r="Y953" s="47">
        <f t="shared" si="232"/>
        <v>0</v>
      </c>
      <c r="Z953" s="47">
        <f t="shared" si="232"/>
        <v>0</v>
      </c>
      <c r="AA953" s="47">
        <f t="shared" si="232"/>
        <v>0</v>
      </c>
      <c r="AB953" s="47">
        <f t="shared" si="232"/>
        <v>0</v>
      </c>
      <c r="AC953" s="47">
        <f t="shared" si="232"/>
        <v>50875.839999999997</v>
      </c>
      <c r="AD953" s="47">
        <f t="shared" si="232"/>
        <v>150000</v>
      </c>
      <c r="AE953" s="47">
        <f t="shared" si="232"/>
        <v>0</v>
      </c>
      <c r="AF953" s="130" t="s">
        <v>817</v>
      </c>
      <c r="AG953" s="130" t="s">
        <v>817</v>
      </c>
      <c r="AH953" s="131" t="s">
        <v>817</v>
      </c>
      <c r="AT953" s="30">
        <f>VLOOKUP(C953,AW:AX,2,FALSE)</f>
        <v>0</v>
      </c>
    </row>
    <row r="954" spans="1:46" ht="61.5" x14ac:dyDescent="0.85">
      <c r="A954" s="30">
        <v>1</v>
      </c>
      <c r="B954" s="108">
        <f>SUBTOTAL(103,$A$751:A954)</f>
        <v>172</v>
      </c>
      <c r="C954" s="34" t="s">
        <v>110</v>
      </c>
      <c r="D954" s="47">
        <f>E954+F954+G954+H954+I954+J954+L954+N954+P954+R954+T954+U954+V954+W954+X954+Y954+Z954+AA954+AB954+AC954+AD954+AE954</f>
        <v>3592598.4</v>
      </c>
      <c r="E954" s="47">
        <v>0</v>
      </c>
      <c r="F954" s="47">
        <v>0</v>
      </c>
      <c r="G954" s="47">
        <v>0</v>
      </c>
      <c r="H954" s="47">
        <v>0</v>
      </c>
      <c r="I954" s="47">
        <v>0</v>
      </c>
      <c r="J954" s="47">
        <v>0</v>
      </c>
      <c r="K954" s="49">
        <v>0</v>
      </c>
      <c r="L954" s="47">
        <v>0</v>
      </c>
      <c r="M954" s="47">
        <v>688</v>
      </c>
      <c r="N954" s="47">
        <v>3391722.56</v>
      </c>
      <c r="O954" s="47">
        <v>0</v>
      </c>
      <c r="P954" s="47">
        <v>0</v>
      </c>
      <c r="Q954" s="47">
        <v>0</v>
      </c>
      <c r="R954" s="47">
        <v>0</v>
      </c>
      <c r="S954" s="47">
        <v>0</v>
      </c>
      <c r="T954" s="47">
        <v>0</v>
      </c>
      <c r="U954" s="47">
        <v>0</v>
      </c>
      <c r="V954" s="47">
        <v>0</v>
      </c>
      <c r="W954" s="47">
        <v>0</v>
      </c>
      <c r="X954" s="47">
        <v>0</v>
      </c>
      <c r="Y954" s="47">
        <v>0</v>
      </c>
      <c r="Z954" s="47">
        <v>0</v>
      </c>
      <c r="AA954" s="47">
        <v>0</v>
      </c>
      <c r="AB954" s="47">
        <v>0</v>
      </c>
      <c r="AC954" s="47">
        <v>50875.839999999997</v>
      </c>
      <c r="AD954" s="47">
        <v>150000</v>
      </c>
      <c r="AE954" s="47">
        <v>0</v>
      </c>
      <c r="AF954" s="50">
        <v>2022</v>
      </c>
      <c r="AG954" s="50">
        <v>2022</v>
      </c>
      <c r="AH954" s="51">
        <v>2022</v>
      </c>
      <c r="AT954" s="30" t="e">
        <f>VLOOKUP(C954,AW:AX,2,FALSE)</f>
        <v>#N/A</v>
      </c>
    </row>
    <row r="955" spans="1:46" ht="61.5" x14ac:dyDescent="0.85">
      <c r="B955" s="34" t="s">
        <v>944</v>
      </c>
      <c r="C955" s="34"/>
      <c r="D955" s="47">
        <f>D956</f>
        <v>4454195.3999999994</v>
      </c>
      <c r="E955" s="47">
        <f t="shared" ref="E955:AE955" si="233">E956</f>
        <v>0</v>
      </c>
      <c r="F955" s="47">
        <f t="shared" si="233"/>
        <v>0</v>
      </c>
      <c r="G955" s="47">
        <f t="shared" si="233"/>
        <v>0</v>
      </c>
      <c r="H955" s="47">
        <f t="shared" si="233"/>
        <v>0</v>
      </c>
      <c r="I955" s="47">
        <f t="shared" si="233"/>
        <v>0</v>
      </c>
      <c r="J955" s="47">
        <f t="shared" si="233"/>
        <v>0</v>
      </c>
      <c r="K955" s="49">
        <f t="shared" si="233"/>
        <v>0</v>
      </c>
      <c r="L955" s="47">
        <f t="shared" si="233"/>
        <v>0</v>
      </c>
      <c r="M955" s="47">
        <f t="shared" si="233"/>
        <v>853</v>
      </c>
      <c r="N955" s="47">
        <f t="shared" si="233"/>
        <v>4240586.5999999996</v>
      </c>
      <c r="O955" s="47">
        <f t="shared" si="233"/>
        <v>0</v>
      </c>
      <c r="P955" s="47">
        <f t="shared" si="233"/>
        <v>0</v>
      </c>
      <c r="Q955" s="47">
        <f t="shared" si="233"/>
        <v>0</v>
      </c>
      <c r="R955" s="47">
        <f t="shared" si="233"/>
        <v>0</v>
      </c>
      <c r="S955" s="47">
        <f t="shared" si="233"/>
        <v>0</v>
      </c>
      <c r="T955" s="47">
        <f t="shared" si="233"/>
        <v>0</v>
      </c>
      <c r="U955" s="47">
        <f t="shared" si="233"/>
        <v>0</v>
      </c>
      <c r="V955" s="47">
        <f t="shared" si="233"/>
        <v>0</v>
      </c>
      <c r="W955" s="47">
        <f t="shared" si="233"/>
        <v>0</v>
      </c>
      <c r="X955" s="47">
        <f t="shared" si="233"/>
        <v>0</v>
      </c>
      <c r="Y955" s="47">
        <f t="shared" si="233"/>
        <v>0</v>
      </c>
      <c r="Z955" s="47">
        <f t="shared" si="233"/>
        <v>0</v>
      </c>
      <c r="AA955" s="47">
        <f t="shared" si="233"/>
        <v>0</v>
      </c>
      <c r="AB955" s="47">
        <f t="shared" si="233"/>
        <v>0</v>
      </c>
      <c r="AC955" s="47">
        <f t="shared" si="233"/>
        <v>63608.800000000003</v>
      </c>
      <c r="AD955" s="47">
        <f t="shared" si="233"/>
        <v>150000</v>
      </c>
      <c r="AE955" s="47">
        <f t="shared" si="233"/>
        <v>0</v>
      </c>
      <c r="AF955" s="130" t="s">
        <v>817</v>
      </c>
      <c r="AG955" s="130" t="s">
        <v>817</v>
      </c>
      <c r="AH955" s="131" t="s">
        <v>817</v>
      </c>
      <c r="AT955" s="30">
        <f>VLOOKUP(C955,AW:AX,2,FALSE)</f>
        <v>0</v>
      </c>
    </row>
    <row r="956" spans="1:46" ht="61.5" x14ac:dyDescent="0.85">
      <c r="A956" s="30">
        <v>1</v>
      </c>
      <c r="B956" s="108">
        <f>SUBTOTAL(103,$A$751:A956)</f>
        <v>173</v>
      </c>
      <c r="C956" s="34" t="s">
        <v>112</v>
      </c>
      <c r="D956" s="47">
        <f>E956+F956+G956+H956+I956+J956+L956+N956+P956+R956+T956+U956+V956+W956+X956+Y956+Z956+AA956+AB956+AC956+AD956+AE956</f>
        <v>4454195.3999999994</v>
      </c>
      <c r="E956" s="47">
        <v>0</v>
      </c>
      <c r="F956" s="47">
        <v>0</v>
      </c>
      <c r="G956" s="47">
        <v>0</v>
      </c>
      <c r="H956" s="47">
        <v>0</v>
      </c>
      <c r="I956" s="47">
        <v>0</v>
      </c>
      <c r="J956" s="47">
        <v>0</v>
      </c>
      <c r="K956" s="49">
        <v>0</v>
      </c>
      <c r="L956" s="47">
        <v>0</v>
      </c>
      <c r="M956" s="47">
        <v>853</v>
      </c>
      <c r="N956" s="47">
        <v>4240586.5999999996</v>
      </c>
      <c r="O956" s="47">
        <v>0</v>
      </c>
      <c r="P956" s="47">
        <v>0</v>
      </c>
      <c r="Q956" s="47">
        <v>0</v>
      </c>
      <c r="R956" s="47">
        <v>0</v>
      </c>
      <c r="S956" s="47">
        <v>0</v>
      </c>
      <c r="T956" s="47">
        <v>0</v>
      </c>
      <c r="U956" s="47">
        <v>0</v>
      </c>
      <c r="V956" s="47">
        <v>0</v>
      </c>
      <c r="W956" s="47">
        <v>0</v>
      </c>
      <c r="X956" s="47">
        <v>0</v>
      </c>
      <c r="Y956" s="47">
        <v>0</v>
      </c>
      <c r="Z956" s="47">
        <v>0</v>
      </c>
      <c r="AA956" s="47">
        <v>0</v>
      </c>
      <c r="AB956" s="47">
        <v>0</v>
      </c>
      <c r="AC956" s="47">
        <v>63608.800000000003</v>
      </c>
      <c r="AD956" s="47">
        <v>150000</v>
      </c>
      <c r="AE956" s="47">
        <v>0</v>
      </c>
      <c r="AF956" s="50">
        <v>2022</v>
      </c>
      <c r="AG956" s="50">
        <v>2022</v>
      </c>
      <c r="AH956" s="51">
        <v>2022</v>
      </c>
      <c r="AT956" s="30" t="e">
        <f>VLOOKUP(C956,AW:AX,2,FALSE)</f>
        <v>#N/A</v>
      </c>
    </row>
    <row r="957" spans="1:46" ht="61.5" x14ac:dyDescent="0.85">
      <c r="B957" s="34" t="s">
        <v>959</v>
      </c>
      <c r="C957" s="128"/>
      <c r="D957" s="47">
        <f>D958</f>
        <v>4839701.7600000007</v>
      </c>
      <c r="E957" s="47">
        <f t="shared" ref="E957:AE957" si="234">E958</f>
        <v>0</v>
      </c>
      <c r="F957" s="47">
        <f t="shared" si="234"/>
        <v>0</v>
      </c>
      <c r="G957" s="47">
        <f t="shared" si="234"/>
        <v>0</v>
      </c>
      <c r="H957" s="47">
        <f t="shared" si="234"/>
        <v>0</v>
      </c>
      <c r="I957" s="47">
        <f t="shared" si="234"/>
        <v>0</v>
      </c>
      <c r="J957" s="47">
        <f t="shared" si="234"/>
        <v>0</v>
      </c>
      <c r="K957" s="49">
        <f t="shared" si="234"/>
        <v>0</v>
      </c>
      <c r="L957" s="47">
        <f t="shared" si="234"/>
        <v>0</v>
      </c>
      <c r="M957" s="47">
        <f t="shared" si="234"/>
        <v>926.83</v>
      </c>
      <c r="N957" s="47">
        <f t="shared" si="234"/>
        <v>4620395.82</v>
      </c>
      <c r="O957" s="47">
        <f t="shared" si="234"/>
        <v>0</v>
      </c>
      <c r="P957" s="47">
        <f t="shared" si="234"/>
        <v>0</v>
      </c>
      <c r="Q957" s="47">
        <f t="shared" si="234"/>
        <v>0</v>
      </c>
      <c r="R957" s="47">
        <f t="shared" si="234"/>
        <v>0</v>
      </c>
      <c r="S957" s="47">
        <f t="shared" si="234"/>
        <v>0</v>
      </c>
      <c r="T957" s="47">
        <f t="shared" si="234"/>
        <v>0</v>
      </c>
      <c r="U957" s="47">
        <f t="shared" si="234"/>
        <v>0</v>
      </c>
      <c r="V957" s="47">
        <f t="shared" si="234"/>
        <v>0</v>
      </c>
      <c r="W957" s="47">
        <f t="shared" si="234"/>
        <v>0</v>
      </c>
      <c r="X957" s="47">
        <f t="shared" si="234"/>
        <v>0</v>
      </c>
      <c r="Y957" s="47">
        <f t="shared" si="234"/>
        <v>0</v>
      </c>
      <c r="Z957" s="47">
        <f t="shared" si="234"/>
        <v>0</v>
      </c>
      <c r="AA957" s="47">
        <f t="shared" si="234"/>
        <v>0</v>
      </c>
      <c r="AB957" s="47">
        <f t="shared" si="234"/>
        <v>0</v>
      </c>
      <c r="AC957" s="47">
        <f t="shared" si="234"/>
        <v>69305.94</v>
      </c>
      <c r="AD957" s="47">
        <f t="shared" si="234"/>
        <v>150000</v>
      </c>
      <c r="AE957" s="47">
        <f t="shared" si="234"/>
        <v>0</v>
      </c>
      <c r="AF957" s="130" t="s">
        <v>817</v>
      </c>
      <c r="AG957" s="130" t="s">
        <v>817</v>
      </c>
      <c r="AH957" s="131" t="s">
        <v>817</v>
      </c>
      <c r="AT957" s="30">
        <f>VLOOKUP(C957,AW:AX,2,FALSE)</f>
        <v>0</v>
      </c>
    </row>
    <row r="958" spans="1:46" ht="61.5" x14ac:dyDescent="0.85">
      <c r="A958" s="30">
        <v>1</v>
      </c>
      <c r="B958" s="108">
        <f>SUBTOTAL(103,$A$751:A958)</f>
        <v>174</v>
      </c>
      <c r="C958" s="34" t="s">
        <v>218</v>
      </c>
      <c r="D958" s="47">
        <f>E958+F958+G958+H958+I958+J958+L958+N958+P958+R958+T958+U958+V958+W958+X958+Y958+Z958+AA958+AB958+AC958+AD958+AE958</f>
        <v>4839701.7600000007</v>
      </c>
      <c r="E958" s="47">
        <v>0</v>
      </c>
      <c r="F958" s="47">
        <v>0</v>
      </c>
      <c r="G958" s="47">
        <v>0</v>
      </c>
      <c r="H958" s="47">
        <v>0</v>
      </c>
      <c r="I958" s="47">
        <v>0</v>
      </c>
      <c r="J958" s="47">
        <v>0</v>
      </c>
      <c r="K958" s="49">
        <v>0</v>
      </c>
      <c r="L958" s="47">
        <v>0</v>
      </c>
      <c r="M958" s="47">
        <v>926.83</v>
      </c>
      <c r="N958" s="47">
        <v>4620395.82</v>
      </c>
      <c r="O958" s="47">
        <v>0</v>
      </c>
      <c r="P958" s="47">
        <v>0</v>
      </c>
      <c r="Q958" s="47">
        <v>0</v>
      </c>
      <c r="R958" s="47">
        <v>0</v>
      </c>
      <c r="S958" s="47">
        <v>0</v>
      </c>
      <c r="T958" s="47">
        <v>0</v>
      </c>
      <c r="U958" s="47">
        <v>0</v>
      </c>
      <c r="V958" s="47">
        <v>0</v>
      </c>
      <c r="W958" s="47">
        <v>0</v>
      </c>
      <c r="X958" s="47">
        <v>0</v>
      </c>
      <c r="Y958" s="47">
        <v>0</v>
      </c>
      <c r="Z958" s="47">
        <v>0</v>
      </c>
      <c r="AA958" s="47">
        <v>0</v>
      </c>
      <c r="AB958" s="47">
        <v>0</v>
      </c>
      <c r="AC958" s="47">
        <v>69305.94</v>
      </c>
      <c r="AD958" s="47">
        <v>150000</v>
      </c>
      <c r="AE958" s="47">
        <v>0</v>
      </c>
      <c r="AF958" s="50">
        <v>2022</v>
      </c>
      <c r="AG958" s="50">
        <v>2022</v>
      </c>
      <c r="AH958" s="51">
        <v>2022</v>
      </c>
      <c r="AT958" s="30" t="e">
        <f>VLOOKUP(C958,AW:AX,2,FALSE)</f>
        <v>#N/A</v>
      </c>
    </row>
    <row r="959" spans="1:46" ht="61.5" x14ac:dyDescent="0.85">
      <c r="B959" s="34" t="s">
        <v>909</v>
      </c>
      <c r="C959" s="128"/>
      <c r="D959" s="47">
        <f>D960</f>
        <v>3231458.3</v>
      </c>
      <c r="E959" s="47">
        <f t="shared" ref="E959:AE959" si="235">E960</f>
        <v>0</v>
      </c>
      <c r="F959" s="47">
        <f t="shared" si="235"/>
        <v>0</v>
      </c>
      <c r="G959" s="47">
        <f t="shared" si="235"/>
        <v>0</v>
      </c>
      <c r="H959" s="47">
        <f t="shared" si="235"/>
        <v>0</v>
      </c>
      <c r="I959" s="47">
        <f t="shared" si="235"/>
        <v>0</v>
      </c>
      <c r="J959" s="47">
        <f t="shared" si="235"/>
        <v>0</v>
      </c>
      <c r="K959" s="49">
        <f t="shared" si="235"/>
        <v>0</v>
      </c>
      <c r="L959" s="47">
        <f t="shared" si="235"/>
        <v>0</v>
      </c>
      <c r="M959" s="47">
        <f t="shared" si="235"/>
        <v>670.8</v>
      </c>
      <c r="N959" s="47">
        <f t="shared" si="235"/>
        <v>3035919.51</v>
      </c>
      <c r="O959" s="47">
        <f t="shared" si="235"/>
        <v>0</v>
      </c>
      <c r="P959" s="47">
        <f t="shared" si="235"/>
        <v>0</v>
      </c>
      <c r="Q959" s="47">
        <f t="shared" si="235"/>
        <v>0</v>
      </c>
      <c r="R959" s="47">
        <f t="shared" si="235"/>
        <v>0</v>
      </c>
      <c r="S959" s="47">
        <f t="shared" si="235"/>
        <v>0</v>
      </c>
      <c r="T959" s="47">
        <f t="shared" si="235"/>
        <v>0</v>
      </c>
      <c r="U959" s="47">
        <f t="shared" si="235"/>
        <v>0</v>
      </c>
      <c r="V959" s="47">
        <f t="shared" si="235"/>
        <v>0</v>
      </c>
      <c r="W959" s="47">
        <f t="shared" si="235"/>
        <v>0</v>
      </c>
      <c r="X959" s="47">
        <f t="shared" si="235"/>
        <v>0</v>
      </c>
      <c r="Y959" s="47">
        <f t="shared" si="235"/>
        <v>0</v>
      </c>
      <c r="Z959" s="47">
        <f t="shared" si="235"/>
        <v>0</v>
      </c>
      <c r="AA959" s="47">
        <f t="shared" si="235"/>
        <v>0</v>
      </c>
      <c r="AB959" s="47">
        <f t="shared" si="235"/>
        <v>0</v>
      </c>
      <c r="AC959" s="47">
        <f t="shared" si="235"/>
        <v>45538.79</v>
      </c>
      <c r="AD959" s="47">
        <f t="shared" si="235"/>
        <v>150000</v>
      </c>
      <c r="AE959" s="47">
        <f t="shared" si="235"/>
        <v>0</v>
      </c>
      <c r="AF959" s="130" t="s">
        <v>817</v>
      </c>
      <c r="AG959" s="130" t="s">
        <v>817</v>
      </c>
      <c r="AH959" s="131" t="s">
        <v>817</v>
      </c>
      <c r="AT959" s="30">
        <f>VLOOKUP(C959,AW:AX,2,FALSE)</f>
        <v>0</v>
      </c>
    </row>
    <row r="960" spans="1:46" ht="61.5" x14ac:dyDescent="0.85">
      <c r="A960" s="30">
        <v>1</v>
      </c>
      <c r="B960" s="108">
        <f>SUBTOTAL(103,$A$751:A960)</f>
        <v>175</v>
      </c>
      <c r="C960" s="34" t="s">
        <v>67</v>
      </c>
      <c r="D960" s="47">
        <f>E960+F960+G960+H960+I960+J960+L960+N960+P960+R960+T960+U960+V960+W960+X960+Y960+Z960+AA960+AB960+AC960+AD960+AE960</f>
        <v>3231458.3</v>
      </c>
      <c r="E960" s="47">
        <v>0</v>
      </c>
      <c r="F960" s="47">
        <v>0</v>
      </c>
      <c r="G960" s="47">
        <v>0</v>
      </c>
      <c r="H960" s="47">
        <v>0</v>
      </c>
      <c r="I960" s="47">
        <v>0</v>
      </c>
      <c r="J960" s="47">
        <v>0</v>
      </c>
      <c r="K960" s="49">
        <v>0</v>
      </c>
      <c r="L960" s="47">
        <v>0</v>
      </c>
      <c r="M960" s="47">
        <v>670.8</v>
      </c>
      <c r="N960" s="47">
        <v>3035919.51</v>
      </c>
      <c r="O960" s="47">
        <v>0</v>
      </c>
      <c r="P960" s="47">
        <v>0</v>
      </c>
      <c r="Q960" s="47">
        <v>0</v>
      </c>
      <c r="R960" s="47">
        <v>0</v>
      </c>
      <c r="S960" s="47">
        <v>0</v>
      </c>
      <c r="T960" s="47">
        <v>0</v>
      </c>
      <c r="U960" s="47">
        <v>0</v>
      </c>
      <c r="V960" s="47">
        <v>0</v>
      </c>
      <c r="W960" s="47">
        <v>0</v>
      </c>
      <c r="X960" s="47">
        <v>0</v>
      </c>
      <c r="Y960" s="47">
        <v>0</v>
      </c>
      <c r="Z960" s="47">
        <v>0</v>
      </c>
      <c r="AA960" s="47">
        <v>0</v>
      </c>
      <c r="AB960" s="47">
        <v>0</v>
      </c>
      <c r="AC960" s="47">
        <v>45538.79</v>
      </c>
      <c r="AD960" s="47">
        <v>150000</v>
      </c>
      <c r="AE960" s="47">
        <v>0</v>
      </c>
      <c r="AF960" s="50">
        <v>2022</v>
      </c>
      <c r="AG960" s="50">
        <v>2022</v>
      </c>
      <c r="AH960" s="51">
        <v>2022</v>
      </c>
      <c r="AT960" s="30" t="e">
        <f>VLOOKUP(C960,AW:AX,2,FALSE)</f>
        <v>#N/A</v>
      </c>
    </row>
    <row r="961" spans="1:46" ht="61.5" x14ac:dyDescent="0.85">
      <c r="B961" s="34" t="s">
        <v>911</v>
      </c>
      <c r="C961" s="34"/>
      <c r="D961" s="47">
        <f>D962+D963+D964</f>
        <v>16849360.93</v>
      </c>
      <c r="E961" s="47">
        <f t="shared" ref="E961:AE961" si="236">E962+E963+E964</f>
        <v>451170.83</v>
      </c>
      <c r="F961" s="47">
        <f t="shared" si="236"/>
        <v>885201.84</v>
      </c>
      <c r="G961" s="47">
        <f t="shared" si="236"/>
        <v>1880858.0000000002</v>
      </c>
      <c r="H961" s="47">
        <f t="shared" si="236"/>
        <v>667182.5</v>
      </c>
      <c r="I961" s="47">
        <f t="shared" si="236"/>
        <v>0</v>
      </c>
      <c r="J961" s="47">
        <f t="shared" si="236"/>
        <v>0</v>
      </c>
      <c r="K961" s="49">
        <f t="shared" si="236"/>
        <v>0</v>
      </c>
      <c r="L961" s="47">
        <f t="shared" si="236"/>
        <v>0</v>
      </c>
      <c r="M961" s="47">
        <f t="shared" si="236"/>
        <v>2286.5</v>
      </c>
      <c r="N961" s="47">
        <f t="shared" si="236"/>
        <v>12065696.120000001</v>
      </c>
      <c r="O961" s="47">
        <f t="shared" si="236"/>
        <v>0</v>
      </c>
      <c r="P961" s="47">
        <f t="shared" si="236"/>
        <v>0</v>
      </c>
      <c r="Q961" s="47">
        <f t="shared" si="236"/>
        <v>0</v>
      </c>
      <c r="R961" s="47">
        <f t="shared" si="236"/>
        <v>0</v>
      </c>
      <c r="S961" s="47">
        <f t="shared" si="236"/>
        <v>0</v>
      </c>
      <c r="T961" s="47">
        <f t="shared" si="236"/>
        <v>0</v>
      </c>
      <c r="U961" s="47">
        <f t="shared" si="236"/>
        <v>0</v>
      </c>
      <c r="V961" s="47">
        <f t="shared" si="236"/>
        <v>0</v>
      </c>
      <c r="W961" s="47">
        <f t="shared" si="236"/>
        <v>0</v>
      </c>
      <c r="X961" s="47">
        <f t="shared" si="236"/>
        <v>0</v>
      </c>
      <c r="Y961" s="47">
        <f t="shared" si="236"/>
        <v>0</v>
      </c>
      <c r="Z961" s="47">
        <f t="shared" si="236"/>
        <v>0</v>
      </c>
      <c r="AA961" s="47">
        <f t="shared" si="236"/>
        <v>0</v>
      </c>
      <c r="AB961" s="47">
        <f t="shared" si="236"/>
        <v>0</v>
      </c>
      <c r="AC961" s="47">
        <f t="shared" si="236"/>
        <v>239251.64</v>
      </c>
      <c r="AD961" s="47">
        <f t="shared" si="236"/>
        <v>660000</v>
      </c>
      <c r="AE961" s="47">
        <f t="shared" si="236"/>
        <v>0</v>
      </c>
      <c r="AF961" s="130" t="s">
        <v>817</v>
      </c>
      <c r="AG961" s="130" t="s">
        <v>817</v>
      </c>
      <c r="AH961" s="131" t="s">
        <v>817</v>
      </c>
      <c r="AT961" s="30">
        <f>VLOOKUP(C961,AW:AX,2,FALSE)</f>
        <v>0</v>
      </c>
    </row>
    <row r="962" spans="1:46" ht="61.5" x14ac:dyDescent="0.85">
      <c r="A962" s="30">
        <v>1</v>
      </c>
      <c r="B962" s="108">
        <f>SUBTOTAL(103,$A$751:A962)</f>
        <v>176</v>
      </c>
      <c r="C962" s="34" t="s">
        <v>70</v>
      </c>
      <c r="D962" s="47">
        <f t="shared" ref="D962:D964" si="237">E962+F962+G962+H962+I962+J962+L962+N962+P962+R962+T962+U962+V962+W962+X962+Y962+Z962+AA962+AB962+AC962+AD962+AE962</f>
        <v>5782944.25</v>
      </c>
      <c r="E962" s="47">
        <v>0</v>
      </c>
      <c r="F962" s="47">
        <v>0</v>
      </c>
      <c r="G962" s="47">
        <v>0</v>
      </c>
      <c r="H962" s="47">
        <v>0</v>
      </c>
      <c r="I962" s="47">
        <v>0</v>
      </c>
      <c r="J962" s="47">
        <v>0</v>
      </c>
      <c r="K962" s="49">
        <v>0</v>
      </c>
      <c r="L962" s="47">
        <v>0</v>
      </c>
      <c r="M962" s="47">
        <v>1047.5999999999999</v>
      </c>
      <c r="N962" s="47">
        <v>5520142.1200000001</v>
      </c>
      <c r="O962" s="47">
        <v>0</v>
      </c>
      <c r="P962" s="47">
        <v>0</v>
      </c>
      <c r="Q962" s="47">
        <v>0</v>
      </c>
      <c r="R962" s="47">
        <v>0</v>
      </c>
      <c r="S962" s="47">
        <v>0</v>
      </c>
      <c r="T962" s="47">
        <v>0</v>
      </c>
      <c r="U962" s="47">
        <v>0</v>
      </c>
      <c r="V962" s="47">
        <v>0</v>
      </c>
      <c r="W962" s="47">
        <v>0</v>
      </c>
      <c r="X962" s="47">
        <v>0</v>
      </c>
      <c r="Y962" s="47">
        <v>0</v>
      </c>
      <c r="Z962" s="47">
        <v>0</v>
      </c>
      <c r="AA962" s="47">
        <v>0</v>
      </c>
      <c r="AB962" s="47">
        <v>0</v>
      </c>
      <c r="AC962" s="47">
        <v>82802.13</v>
      </c>
      <c r="AD962" s="47">
        <v>180000</v>
      </c>
      <c r="AE962" s="47">
        <v>0</v>
      </c>
      <c r="AF962" s="50">
        <v>2022</v>
      </c>
      <c r="AG962" s="50">
        <v>2022</v>
      </c>
      <c r="AH962" s="51">
        <v>2022</v>
      </c>
      <c r="AT962" s="30" t="e">
        <f>VLOOKUP(C962,AW:AX,2,FALSE)</f>
        <v>#N/A</v>
      </c>
    </row>
    <row r="963" spans="1:46" ht="61.5" x14ac:dyDescent="0.85">
      <c r="A963" s="30">
        <v>1</v>
      </c>
      <c r="B963" s="108">
        <f>SUBTOTAL(103,$A$751:A963)</f>
        <v>177</v>
      </c>
      <c r="C963" s="34" t="s">
        <v>69</v>
      </c>
      <c r="D963" s="47">
        <f t="shared" si="237"/>
        <v>6823737.3099999996</v>
      </c>
      <c r="E963" s="47">
        <v>0</v>
      </c>
      <c r="F963" s="47">
        <v>0</v>
      </c>
      <c r="G963" s="47">
        <v>0</v>
      </c>
      <c r="H963" s="47">
        <v>0</v>
      </c>
      <c r="I963" s="47">
        <v>0</v>
      </c>
      <c r="J963" s="47">
        <v>0</v>
      </c>
      <c r="K963" s="49">
        <v>0</v>
      </c>
      <c r="L963" s="47">
        <v>0</v>
      </c>
      <c r="M963" s="47">
        <v>1238.9000000000001</v>
      </c>
      <c r="N963" s="47">
        <v>6545554</v>
      </c>
      <c r="O963" s="47">
        <v>0</v>
      </c>
      <c r="P963" s="47">
        <v>0</v>
      </c>
      <c r="Q963" s="47">
        <v>0</v>
      </c>
      <c r="R963" s="47">
        <v>0</v>
      </c>
      <c r="S963" s="47">
        <v>0</v>
      </c>
      <c r="T963" s="47">
        <v>0</v>
      </c>
      <c r="U963" s="47">
        <v>0</v>
      </c>
      <c r="V963" s="47">
        <v>0</v>
      </c>
      <c r="W963" s="47">
        <v>0</v>
      </c>
      <c r="X963" s="47">
        <v>0</v>
      </c>
      <c r="Y963" s="47">
        <v>0</v>
      </c>
      <c r="Z963" s="47">
        <v>0</v>
      </c>
      <c r="AA963" s="47">
        <v>0</v>
      </c>
      <c r="AB963" s="47">
        <v>0</v>
      </c>
      <c r="AC963" s="47">
        <v>98183.31</v>
      </c>
      <c r="AD963" s="47">
        <v>180000</v>
      </c>
      <c r="AE963" s="47">
        <v>0</v>
      </c>
      <c r="AF963" s="50">
        <v>2022</v>
      </c>
      <c r="AG963" s="50">
        <v>2022</v>
      </c>
      <c r="AH963" s="51">
        <v>2022</v>
      </c>
      <c r="AT963" s="30" t="e">
        <f>VLOOKUP(C963,AW:AX,2,FALSE)</f>
        <v>#N/A</v>
      </c>
    </row>
    <row r="964" spans="1:46" ht="61.5" x14ac:dyDescent="0.85">
      <c r="A964" s="30">
        <v>1</v>
      </c>
      <c r="B964" s="108">
        <f>SUBTOTAL(103,$A$751:A964)</f>
        <v>178</v>
      </c>
      <c r="C964" s="34" t="s">
        <v>68</v>
      </c>
      <c r="D964" s="47">
        <f t="shared" si="237"/>
        <v>4242679.37</v>
      </c>
      <c r="E964" s="47">
        <v>451170.83</v>
      </c>
      <c r="F964" s="47">
        <v>885201.84</v>
      </c>
      <c r="G964" s="47">
        <v>1880858.0000000002</v>
      </c>
      <c r="H964" s="47">
        <v>667182.5</v>
      </c>
      <c r="I964" s="47">
        <v>0</v>
      </c>
      <c r="J964" s="47">
        <v>0</v>
      </c>
      <c r="K964" s="49">
        <v>0</v>
      </c>
      <c r="L964" s="47">
        <v>0</v>
      </c>
      <c r="M964" s="47">
        <v>0</v>
      </c>
      <c r="N964" s="47">
        <v>0</v>
      </c>
      <c r="O964" s="47">
        <v>0</v>
      </c>
      <c r="P964" s="47">
        <v>0</v>
      </c>
      <c r="Q964" s="47">
        <v>0</v>
      </c>
      <c r="R964" s="47">
        <v>0</v>
      </c>
      <c r="S964" s="47">
        <v>0</v>
      </c>
      <c r="T964" s="47">
        <v>0</v>
      </c>
      <c r="U964" s="47">
        <v>0</v>
      </c>
      <c r="V964" s="47">
        <v>0</v>
      </c>
      <c r="W964" s="47">
        <v>0</v>
      </c>
      <c r="X964" s="47">
        <v>0</v>
      </c>
      <c r="Y964" s="47">
        <v>0</v>
      </c>
      <c r="Z964" s="47">
        <v>0</v>
      </c>
      <c r="AA964" s="47">
        <v>0</v>
      </c>
      <c r="AB964" s="47">
        <v>0</v>
      </c>
      <c r="AC964" s="47">
        <v>58266.2</v>
      </c>
      <c r="AD964" s="47">
        <v>300000</v>
      </c>
      <c r="AE964" s="47">
        <v>0</v>
      </c>
      <c r="AF964" s="50">
        <v>2022</v>
      </c>
      <c r="AG964" s="50">
        <v>2022</v>
      </c>
      <c r="AH964" s="51">
        <v>2022</v>
      </c>
      <c r="AT964" s="30" t="e">
        <f>VLOOKUP(C964,AW:AX,2,FALSE)</f>
        <v>#N/A</v>
      </c>
    </row>
    <row r="965" spans="1:46" ht="61.5" x14ac:dyDescent="0.85">
      <c r="B965" s="34" t="s">
        <v>912</v>
      </c>
      <c r="C965" s="34"/>
      <c r="D965" s="47">
        <f>D966</f>
        <v>3799734.79</v>
      </c>
      <c r="E965" s="47">
        <f t="shared" ref="E965:AE965" si="238">E966</f>
        <v>0</v>
      </c>
      <c r="F965" s="47">
        <f t="shared" si="238"/>
        <v>0</v>
      </c>
      <c r="G965" s="47">
        <f t="shared" si="238"/>
        <v>0</v>
      </c>
      <c r="H965" s="47">
        <f t="shared" si="238"/>
        <v>0</v>
      </c>
      <c r="I965" s="47">
        <f t="shared" si="238"/>
        <v>0</v>
      </c>
      <c r="J965" s="47">
        <f t="shared" si="238"/>
        <v>0</v>
      </c>
      <c r="K965" s="49">
        <f t="shared" si="238"/>
        <v>0</v>
      </c>
      <c r="L965" s="47">
        <f t="shared" si="238"/>
        <v>0</v>
      </c>
      <c r="M965" s="47">
        <f t="shared" si="238"/>
        <v>0</v>
      </c>
      <c r="N965" s="47">
        <f t="shared" si="238"/>
        <v>0</v>
      </c>
      <c r="O965" s="47">
        <f t="shared" si="238"/>
        <v>0</v>
      </c>
      <c r="P965" s="47">
        <f t="shared" si="238"/>
        <v>0</v>
      </c>
      <c r="Q965" s="47">
        <f t="shared" si="238"/>
        <v>0</v>
      </c>
      <c r="R965" s="47">
        <f t="shared" si="238"/>
        <v>0</v>
      </c>
      <c r="S965" s="47">
        <f t="shared" si="238"/>
        <v>72.77</v>
      </c>
      <c r="T965" s="47">
        <f t="shared" si="238"/>
        <v>3595797.82</v>
      </c>
      <c r="U965" s="47">
        <f t="shared" si="238"/>
        <v>0</v>
      </c>
      <c r="V965" s="47">
        <f t="shared" si="238"/>
        <v>0</v>
      </c>
      <c r="W965" s="47">
        <f t="shared" si="238"/>
        <v>0</v>
      </c>
      <c r="X965" s="47">
        <f t="shared" si="238"/>
        <v>0</v>
      </c>
      <c r="Y965" s="47">
        <f t="shared" si="238"/>
        <v>0</v>
      </c>
      <c r="Z965" s="47">
        <f t="shared" si="238"/>
        <v>0</v>
      </c>
      <c r="AA965" s="47">
        <f t="shared" si="238"/>
        <v>0</v>
      </c>
      <c r="AB965" s="47">
        <f t="shared" si="238"/>
        <v>0</v>
      </c>
      <c r="AC965" s="47">
        <f t="shared" si="238"/>
        <v>53936.97</v>
      </c>
      <c r="AD965" s="47">
        <f t="shared" si="238"/>
        <v>150000</v>
      </c>
      <c r="AE965" s="47">
        <f t="shared" si="238"/>
        <v>0</v>
      </c>
      <c r="AF965" s="130" t="s">
        <v>817</v>
      </c>
      <c r="AG965" s="130" t="s">
        <v>817</v>
      </c>
      <c r="AH965" s="131" t="s">
        <v>817</v>
      </c>
      <c r="AT965" s="30">
        <f>VLOOKUP(C965,AW:AX,2,FALSE)</f>
        <v>0</v>
      </c>
    </row>
    <row r="966" spans="1:46" ht="61.5" x14ac:dyDescent="0.85">
      <c r="A966" s="30">
        <v>1</v>
      </c>
      <c r="B966" s="108">
        <f>SUBTOTAL(103,$A$751:A966)</f>
        <v>179</v>
      </c>
      <c r="C966" s="34" t="s">
        <v>66</v>
      </c>
      <c r="D966" s="47">
        <f>E966+F966+G966+H966+I966+J966+L966+N966+P966+R966+T966+U966+V966+W966+X966+Y966+Z966+AA966+AB966+AC966+AD966+AE966</f>
        <v>3799734.79</v>
      </c>
      <c r="E966" s="47">
        <v>0</v>
      </c>
      <c r="F966" s="47">
        <v>0</v>
      </c>
      <c r="G966" s="47">
        <v>0</v>
      </c>
      <c r="H966" s="47">
        <v>0</v>
      </c>
      <c r="I966" s="47">
        <v>0</v>
      </c>
      <c r="J966" s="47">
        <v>0</v>
      </c>
      <c r="K966" s="49">
        <v>0</v>
      </c>
      <c r="L966" s="47">
        <v>0</v>
      </c>
      <c r="M966" s="47">
        <v>0</v>
      </c>
      <c r="N966" s="47">
        <v>0</v>
      </c>
      <c r="O966" s="47">
        <v>0</v>
      </c>
      <c r="P966" s="47">
        <v>0</v>
      </c>
      <c r="Q966" s="47">
        <v>0</v>
      </c>
      <c r="R966" s="47">
        <v>0</v>
      </c>
      <c r="S966" s="47">
        <v>72.77</v>
      </c>
      <c r="T966" s="47">
        <v>3595797.82</v>
      </c>
      <c r="U966" s="47">
        <v>0</v>
      </c>
      <c r="V966" s="47">
        <v>0</v>
      </c>
      <c r="W966" s="47">
        <v>0</v>
      </c>
      <c r="X966" s="47">
        <v>0</v>
      </c>
      <c r="Y966" s="47">
        <v>0</v>
      </c>
      <c r="Z966" s="47">
        <v>0</v>
      </c>
      <c r="AA966" s="47">
        <v>0</v>
      </c>
      <c r="AB966" s="47">
        <v>0</v>
      </c>
      <c r="AC966" s="47">
        <v>53936.97</v>
      </c>
      <c r="AD966" s="47">
        <v>150000</v>
      </c>
      <c r="AE966" s="47">
        <v>0</v>
      </c>
      <c r="AF966" s="50">
        <v>2022</v>
      </c>
      <c r="AG966" s="50">
        <v>2022</v>
      </c>
      <c r="AH966" s="51">
        <v>2022</v>
      </c>
      <c r="AT966" s="30" t="e">
        <f>VLOOKUP(C966,AW:AX,2,FALSE)</f>
        <v>#N/A</v>
      </c>
    </row>
    <row r="967" spans="1:46" ht="61.5" x14ac:dyDescent="0.85">
      <c r="B967" s="34" t="s">
        <v>913</v>
      </c>
      <c r="C967" s="34"/>
      <c r="D967" s="47">
        <f>D968</f>
        <v>2311215.4500000002</v>
      </c>
      <c r="E967" s="47">
        <f t="shared" ref="E967:AE967" si="239">E968</f>
        <v>0</v>
      </c>
      <c r="F967" s="47">
        <f t="shared" si="239"/>
        <v>0</v>
      </c>
      <c r="G967" s="47">
        <f t="shared" si="239"/>
        <v>0</v>
      </c>
      <c r="H967" s="47">
        <f t="shared" si="239"/>
        <v>0</v>
      </c>
      <c r="I967" s="47">
        <f t="shared" si="239"/>
        <v>0</v>
      </c>
      <c r="J967" s="47">
        <f t="shared" si="239"/>
        <v>0</v>
      </c>
      <c r="K967" s="49">
        <f t="shared" si="239"/>
        <v>0</v>
      </c>
      <c r="L967" s="47">
        <f t="shared" si="239"/>
        <v>0</v>
      </c>
      <c r="M967" s="47">
        <f t="shared" si="239"/>
        <v>470</v>
      </c>
      <c r="N967" s="47">
        <f t="shared" si="239"/>
        <v>2158832.96</v>
      </c>
      <c r="O967" s="47">
        <f t="shared" si="239"/>
        <v>0</v>
      </c>
      <c r="P967" s="47">
        <f t="shared" si="239"/>
        <v>0</v>
      </c>
      <c r="Q967" s="47">
        <f t="shared" si="239"/>
        <v>0</v>
      </c>
      <c r="R967" s="47">
        <f t="shared" si="239"/>
        <v>0</v>
      </c>
      <c r="S967" s="47">
        <f t="shared" si="239"/>
        <v>0</v>
      </c>
      <c r="T967" s="47">
        <f t="shared" si="239"/>
        <v>0</v>
      </c>
      <c r="U967" s="47">
        <f t="shared" si="239"/>
        <v>0</v>
      </c>
      <c r="V967" s="47">
        <f t="shared" si="239"/>
        <v>0</v>
      </c>
      <c r="W967" s="47">
        <f t="shared" si="239"/>
        <v>0</v>
      </c>
      <c r="X967" s="47">
        <f t="shared" si="239"/>
        <v>0</v>
      </c>
      <c r="Y967" s="47">
        <f t="shared" si="239"/>
        <v>0</v>
      </c>
      <c r="Z967" s="47">
        <f t="shared" si="239"/>
        <v>0</v>
      </c>
      <c r="AA967" s="47">
        <f t="shared" si="239"/>
        <v>0</v>
      </c>
      <c r="AB967" s="47">
        <f t="shared" si="239"/>
        <v>0</v>
      </c>
      <c r="AC967" s="47">
        <f t="shared" si="239"/>
        <v>32382.49</v>
      </c>
      <c r="AD967" s="47">
        <f t="shared" si="239"/>
        <v>120000</v>
      </c>
      <c r="AE967" s="47">
        <f t="shared" si="239"/>
        <v>0</v>
      </c>
      <c r="AF967" s="130" t="s">
        <v>817</v>
      </c>
      <c r="AG967" s="130" t="s">
        <v>817</v>
      </c>
      <c r="AH967" s="131" t="s">
        <v>817</v>
      </c>
      <c r="AT967" s="30">
        <f>VLOOKUP(C967,AW:AX,2,FALSE)</f>
        <v>0</v>
      </c>
    </row>
    <row r="968" spans="1:46" ht="61.5" x14ac:dyDescent="0.85">
      <c r="A968" s="30">
        <v>1</v>
      </c>
      <c r="B968" s="108">
        <f>SUBTOTAL(103,$A$751:A968)</f>
        <v>180</v>
      </c>
      <c r="C968" s="34" t="s">
        <v>65</v>
      </c>
      <c r="D968" s="47">
        <f>E968+F968+G968+H968+I968+J968+L968+N968+P968+R968+T968+U968+V968+W968+X968+Y968+Z968+AA968+AB968+AC968+AD968+AE968</f>
        <v>2311215.4500000002</v>
      </c>
      <c r="E968" s="47">
        <v>0</v>
      </c>
      <c r="F968" s="47">
        <v>0</v>
      </c>
      <c r="G968" s="47">
        <v>0</v>
      </c>
      <c r="H968" s="47">
        <v>0</v>
      </c>
      <c r="I968" s="47">
        <v>0</v>
      </c>
      <c r="J968" s="47">
        <v>0</v>
      </c>
      <c r="K968" s="49">
        <v>0</v>
      </c>
      <c r="L968" s="47">
        <v>0</v>
      </c>
      <c r="M968" s="47">
        <v>470</v>
      </c>
      <c r="N968" s="47">
        <v>2158832.96</v>
      </c>
      <c r="O968" s="47">
        <v>0</v>
      </c>
      <c r="P968" s="47">
        <v>0</v>
      </c>
      <c r="Q968" s="47">
        <v>0</v>
      </c>
      <c r="R968" s="47">
        <v>0</v>
      </c>
      <c r="S968" s="47">
        <v>0</v>
      </c>
      <c r="T968" s="47">
        <v>0</v>
      </c>
      <c r="U968" s="47">
        <v>0</v>
      </c>
      <c r="V968" s="47">
        <v>0</v>
      </c>
      <c r="W968" s="47">
        <v>0</v>
      </c>
      <c r="X968" s="47">
        <v>0</v>
      </c>
      <c r="Y968" s="47">
        <v>0</v>
      </c>
      <c r="Z968" s="47">
        <v>0</v>
      </c>
      <c r="AA968" s="47">
        <v>0</v>
      </c>
      <c r="AB968" s="47">
        <v>0</v>
      </c>
      <c r="AC968" s="47">
        <v>32382.49</v>
      </c>
      <c r="AD968" s="47">
        <v>120000</v>
      </c>
      <c r="AE968" s="47">
        <v>0</v>
      </c>
      <c r="AF968" s="50">
        <v>2022</v>
      </c>
      <c r="AG968" s="50">
        <v>2022</v>
      </c>
      <c r="AH968" s="51">
        <v>2022</v>
      </c>
      <c r="AT968" s="30" t="e">
        <f>VLOOKUP(C968,AW:AX,2,FALSE)</f>
        <v>#N/A</v>
      </c>
    </row>
    <row r="969" spans="1:46" ht="61.5" x14ac:dyDescent="0.85">
      <c r="B969" s="34" t="s">
        <v>953</v>
      </c>
      <c r="C969" s="34"/>
      <c r="D969" s="47">
        <f>D970</f>
        <v>3215375.5700000003</v>
      </c>
      <c r="E969" s="47">
        <f t="shared" ref="E969:AE969" si="240">E970</f>
        <v>0</v>
      </c>
      <c r="F969" s="47">
        <f t="shared" si="240"/>
        <v>0</v>
      </c>
      <c r="G969" s="47">
        <f t="shared" si="240"/>
        <v>0</v>
      </c>
      <c r="H969" s="47">
        <f t="shared" si="240"/>
        <v>0</v>
      </c>
      <c r="I969" s="47">
        <f t="shared" si="240"/>
        <v>0</v>
      </c>
      <c r="J969" s="47">
        <f t="shared" si="240"/>
        <v>0</v>
      </c>
      <c r="K969" s="49">
        <f t="shared" si="240"/>
        <v>0</v>
      </c>
      <c r="L969" s="47">
        <f t="shared" si="240"/>
        <v>0</v>
      </c>
      <c r="M969" s="47">
        <f t="shared" si="240"/>
        <v>615.76</v>
      </c>
      <c r="N969" s="47">
        <f t="shared" si="240"/>
        <v>3020074.45</v>
      </c>
      <c r="O969" s="47">
        <f t="shared" si="240"/>
        <v>0</v>
      </c>
      <c r="P969" s="47">
        <f t="shared" si="240"/>
        <v>0</v>
      </c>
      <c r="Q969" s="47">
        <f t="shared" si="240"/>
        <v>0</v>
      </c>
      <c r="R969" s="47">
        <f t="shared" si="240"/>
        <v>0</v>
      </c>
      <c r="S969" s="47">
        <f t="shared" si="240"/>
        <v>0</v>
      </c>
      <c r="T969" s="47">
        <f t="shared" si="240"/>
        <v>0</v>
      </c>
      <c r="U969" s="47">
        <f t="shared" si="240"/>
        <v>0</v>
      </c>
      <c r="V969" s="47">
        <f t="shared" si="240"/>
        <v>0</v>
      </c>
      <c r="W969" s="47">
        <f t="shared" si="240"/>
        <v>0</v>
      </c>
      <c r="X969" s="47">
        <f t="shared" si="240"/>
        <v>0</v>
      </c>
      <c r="Y969" s="47">
        <f t="shared" si="240"/>
        <v>0</v>
      </c>
      <c r="Z969" s="47">
        <f t="shared" si="240"/>
        <v>0</v>
      </c>
      <c r="AA969" s="47">
        <f t="shared" si="240"/>
        <v>0</v>
      </c>
      <c r="AB969" s="47">
        <f t="shared" si="240"/>
        <v>0</v>
      </c>
      <c r="AC969" s="47">
        <f t="shared" si="240"/>
        <v>45301.120000000003</v>
      </c>
      <c r="AD969" s="47">
        <f t="shared" si="240"/>
        <v>150000</v>
      </c>
      <c r="AE969" s="47">
        <f t="shared" si="240"/>
        <v>0</v>
      </c>
      <c r="AF969" s="130" t="s">
        <v>817</v>
      </c>
      <c r="AG969" s="130" t="s">
        <v>817</v>
      </c>
      <c r="AH969" s="131" t="s">
        <v>817</v>
      </c>
      <c r="AT969" s="30">
        <f>VLOOKUP(C969,AW:AX,2,FALSE)</f>
        <v>0</v>
      </c>
    </row>
    <row r="970" spans="1:46" ht="61.5" x14ac:dyDescent="0.85">
      <c r="A970" s="30">
        <v>1</v>
      </c>
      <c r="B970" s="108">
        <f>SUBTOTAL(103,$A$751:A970)</f>
        <v>181</v>
      </c>
      <c r="C970" s="34" t="s">
        <v>71</v>
      </c>
      <c r="D970" s="47">
        <f>E970+F970+G970+H970+I970+J970+L970+N970+P970+R970+T970+U970+V970+W970+X970+Y970+Z970+AA970+AB970+AC970+AD970+AE970</f>
        <v>3215375.5700000003</v>
      </c>
      <c r="E970" s="47">
        <v>0</v>
      </c>
      <c r="F970" s="47">
        <v>0</v>
      </c>
      <c r="G970" s="47">
        <v>0</v>
      </c>
      <c r="H970" s="47">
        <v>0</v>
      </c>
      <c r="I970" s="47">
        <v>0</v>
      </c>
      <c r="J970" s="47">
        <v>0</v>
      </c>
      <c r="K970" s="49">
        <v>0</v>
      </c>
      <c r="L970" s="47">
        <v>0</v>
      </c>
      <c r="M970" s="47">
        <v>615.76</v>
      </c>
      <c r="N970" s="47">
        <v>3020074.45</v>
      </c>
      <c r="O970" s="47">
        <v>0</v>
      </c>
      <c r="P970" s="47">
        <v>0</v>
      </c>
      <c r="Q970" s="47">
        <v>0</v>
      </c>
      <c r="R970" s="47">
        <v>0</v>
      </c>
      <c r="S970" s="47">
        <v>0</v>
      </c>
      <c r="T970" s="47">
        <v>0</v>
      </c>
      <c r="U970" s="47">
        <v>0</v>
      </c>
      <c r="V970" s="47">
        <v>0</v>
      </c>
      <c r="W970" s="47">
        <v>0</v>
      </c>
      <c r="X970" s="47">
        <v>0</v>
      </c>
      <c r="Y970" s="47">
        <v>0</v>
      </c>
      <c r="Z970" s="47">
        <v>0</v>
      </c>
      <c r="AA970" s="47">
        <v>0</v>
      </c>
      <c r="AB970" s="47">
        <v>0</v>
      </c>
      <c r="AC970" s="47">
        <v>45301.120000000003</v>
      </c>
      <c r="AD970" s="47">
        <v>150000</v>
      </c>
      <c r="AE970" s="47">
        <v>0</v>
      </c>
      <c r="AF970" s="50">
        <v>2022</v>
      </c>
      <c r="AG970" s="50">
        <v>2022</v>
      </c>
      <c r="AH970" s="51">
        <v>2022</v>
      </c>
      <c r="AT970" s="30" t="e">
        <f>VLOOKUP(C970,AW:AX,2,FALSE)</f>
        <v>#N/A</v>
      </c>
    </row>
    <row r="971" spans="1:46" ht="61.5" x14ac:dyDescent="0.85">
      <c r="B971" s="34" t="s">
        <v>914</v>
      </c>
      <c r="C971" s="34"/>
      <c r="D971" s="47">
        <f>D972+D973+D974</f>
        <v>10672314.84</v>
      </c>
      <c r="E971" s="47">
        <f t="shared" ref="E971:AE971" si="241">E972+E973+E974</f>
        <v>0</v>
      </c>
      <c r="F971" s="47">
        <f t="shared" si="241"/>
        <v>0</v>
      </c>
      <c r="G971" s="47">
        <f t="shared" si="241"/>
        <v>0</v>
      </c>
      <c r="H971" s="47">
        <f t="shared" si="241"/>
        <v>0</v>
      </c>
      <c r="I971" s="47">
        <f t="shared" si="241"/>
        <v>0</v>
      </c>
      <c r="J971" s="47">
        <f t="shared" si="241"/>
        <v>0</v>
      </c>
      <c r="K971" s="49">
        <f t="shared" si="241"/>
        <v>0</v>
      </c>
      <c r="L971" s="47">
        <f t="shared" si="241"/>
        <v>0</v>
      </c>
      <c r="M971" s="47">
        <f t="shared" si="241"/>
        <v>2043.8</v>
      </c>
      <c r="N971" s="47">
        <f t="shared" si="241"/>
        <v>10100802.800000001</v>
      </c>
      <c r="O971" s="47">
        <f t="shared" si="241"/>
        <v>0</v>
      </c>
      <c r="P971" s="47">
        <f t="shared" si="241"/>
        <v>0</v>
      </c>
      <c r="Q971" s="47">
        <f t="shared" si="241"/>
        <v>0</v>
      </c>
      <c r="R971" s="47">
        <f t="shared" si="241"/>
        <v>0</v>
      </c>
      <c r="S971" s="47">
        <f t="shared" si="241"/>
        <v>0</v>
      </c>
      <c r="T971" s="47">
        <f t="shared" si="241"/>
        <v>0</v>
      </c>
      <c r="U971" s="47">
        <f t="shared" si="241"/>
        <v>0</v>
      </c>
      <c r="V971" s="47">
        <f t="shared" si="241"/>
        <v>0</v>
      </c>
      <c r="W971" s="47">
        <f t="shared" si="241"/>
        <v>0</v>
      </c>
      <c r="X971" s="47">
        <f t="shared" si="241"/>
        <v>0</v>
      </c>
      <c r="Y971" s="47">
        <f t="shared" si="241"/>
        <v>0</v>
      </c>
      <c r="Z971" s="47">
        <f t="shared" si="241"/>
        <v>0</v>
      </c>
      <c r="AA971" s="47">
        <f t="shared" si="241"/>
        <v>0</v>
      </c>
      <c r="AB971" s="47">
        <f t="shared" si="241"/>
        <v>0</v>
      </c>
      <c r="AC971" s="47">
        <f t="shared" si="241"/>
        <v>151512.04</v>
      </c>
      <c r="AD971" s="47">
        <f t="shared" si="241"/>
        <v>420000</v>
      </c>
      <c r="AE971" s="47">
        <f t="shared" si="241"/>
        <v>0</v>
      </c>
      <c r="AF971" s="130" t="s">
        <v>817</v>
      </c>
      <c r="AG971" s="130" t="s">
        <v>817</v>
      </c>
      <c r="AH971" s="131" t="s">
        <v>817</v>
      </c>
      <c r="AT971" s="30">
        <f>VLOOKUP(C971,AW:AX,2,FALSE)</f>
        <v>0</v>
      </c>
    </row>
    <row r="972" spans="1:46" ht="61.5" x14ac:dyDescent="0.85">
      <c r="A972" s="30">
        <v>1</v>
      </c>
      <c r="B972" s="108">
        <f>SUBTOTAL(103,$A$751:A972)</f>
        <v>182</v>
      </c>
      <c r="C972" s="34" t="s">
        <v>72</v>
      </c>
      <c r="D972" s="47">
        <f t="shared" ref="D972:D974" si="242">E972+F972+G972+H972+I972+J972+L972+N972+P972+R972+T972+U972+V972+W972+X972+Y972+Z972+AA972+AB972+AC972+AD972+AE972</f>
        <v>2391584.4</v>
      </c>
      <c r="E972" s="47">
        <v>0</v>
      </c>
      <c r="F972" s="47">
        <v>0</v>
      </c>
      <c r="G972" s="47">
        <v>0</v>
      </c>
      <c r="H972" s="47">
        <v>0</v>
      </c>
      <c r="I972" s="47">
        <v>0</v>
      </c>
      <c r="J972" s="47">
        <v>0</v>
      </c>
      <c r="K972" s="49">
        <v>0</v>
      </c>
      <c r="L972" s="47">
        <v>0</v>
      </c>
      <c r="M972" s="47">
        <v>458</v>
      </c>
      <c r="N972" s="47">
        <v>2238014.19</v>
      </c>
      <c r="O972" s="47">
        <v>0</v>
      </c>
      <c r="P972" s="47">
        <v>0</v>
      </c>
      <c r="Q972" s="47">
        <v>0</v>
      </c>
      <c r="R972" s="47">
        <v>0</v>
      </c>
      <c r="S972" s="47">
        <v>0</v>
      </c>
      <c r="T972" s="47">
        <v>0</v>
      </c>
      <c r="U972" s="47">
        <v>0</v>
      </c>
      <c r="V972" s="47">
        <v>0</v>
      </c>
      <c r="W972" s="47">
        <v>0</v>
      </c>
      <c r="X972" s="47">
        <v>0</v>
      </c>
      <c r="Y972" s="47">
        <v>0</v>
      </c>
      <c r="Z972" s="47">
        <v>0</v>
      </c>
      <c r="AA972" s="47">
        <v>0</v>
      </c>
      <c r="AB972" s="47">
        <v>0</v>
      </c>
      <c r="AC972" s="47">
        <v>33570.21</v>
      </c>
      <c r="AD972" s="47">
        <v>120000</v>
      </c>
      <c r="AE972" s="47">
        <v>0</v>
      </c>
      <c r="AF972" s="50">
        <v>2022</v>
      </c>
      <c r="AG972" s="50">
        <v>2022</v>
      </c>
      <c r="AH972" s="51">
        <v>2022</v>
      </c>
      <c r="AT972" s="30" t="e">
        <f>VLOOKUP(C972,AW:AX,2,FALSE)</f>
        <v>#N/A</v>
      </c>
    </row>
    <row r="973" spans="1:46" ht="61.5" x14ac:dyDescent="0.85">
      <c r="A973" s="30">
        <v>1</v>
      </c>
      <c r="B973" s="108">
        <f>SUBTOTAL(103,$A$751:A973)</f>
        <v>183</v>
      </c>
      <c r="C973" s="34" t="s">
        <v>73</v>
      </c>
      <c r="D973" s="47">
        <f t="shared" si="242"/>
        <v>4908492</v>
      </c>
      <c r="E973" s="47">
        <v>0</v>
      </c>
      <c r="F973" s="47">
        <v>0</v>
      </c>
      <c r="G973" s="47">
        <v>0</v>
      </c>
      <c r="H973" s="47">
        <v>0</v>
      </c>
      <c r="I973" s="47">
        <v>0</v>
      </c>
      <c r="J973" s="47">
        <v>0</v>
      </c>
      <c r="K973" s="49">
        <v>0</v>
      </c>
      <c r="L973" s="47">
        <v>0</v>
      </c>
      <c r="M973" s="47">
        <v>940</v>
      </c>
      <c r="N973" s="47">
        <v>4688169.46</v>
      </c>
      <c r="O973" s="47">
        <v>0</v>
      </c>
      <c r="P973" s="47">
        <v>0</v>
      </c>
      <c r="Q973" s="47">
        <v>0</v>
      </c>
      <c r="R973" s="47">
        <v>0</v>
      </c>
      <c r="S973" s="47">
        <v>0</v>
      </c>
      <c r="T973" s="47">
        <v>0</v>
      </c>
      <c r="U973" s="47">
        <v>0</v>
      </c>
      <c r="V973" s="47">
        <v>0</v>
      </c>
      <c r="W973" s="47">
        <v>0</v>
      </c>
      <c r="X973" s="47">
        <v>0</v>
      </c>
      <c r="Y973" s="47">
        <v>0</v>
      </c>
      <c r="Z973" s="47">
        <v>0</v>
      </c>
      <c r="AA973" s="47">
        <v>0</v>
      </c>
      <c r="AB973" s="47">
        <v>0</v>
      </c>
      <c r="AC973" s="47">
        <v>70322.539999999994</v>
      </c>
      <c r="AD973" s="47">
        <v>150000</v>
      </c>
      <c r="AE973" s="47">
        <v>0</v>
      </c>
      <c r="AF973" s="50">
        <v>2022</v>
      </c>
      <c r="AG973" s="50">
        <v>2022</v>
      </c>
      <c r="AH973" s="51">
        <v>2022</v>
      </c>
      <c r="AT973" s="30" t="e">
        <f>VLOOKUP(C973,AW:AX,2,FALSE)</f>
        <v>#N/A</v>
      </c>
    </row>
    <row r="974" spans="1:46" ht="61.5" x14ac:dyDescent="0.85">
      <c r="A974" s="30">
        <v>1</v>
      </c>
      <c r="B974" s="108">
        <f>SUBTOTAL(103,$A$751:A974)</f>
        <v>184</v>
      </c>
      <c r="C974" s="34" t="s">
        <v>74</v>
      </c>
      <c r="D974" s="47">
        <f t="shared" si="242"/>
        <v>3372238.44</v>
      </c>
      <c r="E974" s="47">
        <v>0</v>
      </c>
      <c r="F974" s="47">
        <v>0</v>
      </c>
      <c r="G974" s="47">
        <v>0</v>
      </c>
      <c r="H974" s="47">
        <v>0</v>
      </c>
      <c r="I974" s="47">
        <v>0</v>
      </c>
      <c r="J974" s="47">
        <v>0</v>
      </c>
      <c r="K974" s="49">
        <v>0</v>
      </c>
      <c r="L974" s="47">
        <v>0</v>
      </c>
      <c r="M974" s="47">
        <v>645.79999999999995</v>
      </c>
      <c r="N974" s="47">
        <v>3174619.15</v>
      </c>
      <c r="O974" s="47">
        <v>0</v>
      </c>
      <c r="P974" s="47">
        <v>0</v>
      </c>
      <c r="Q974" s="47">
        <v>0</v>
      </c>
      <c r="R974" s="47">
        <v>0</v>
      </c>
      <c r="S974" s="47">
        <v>0</v>
      </c>
      <c r="T974" s="47">
        <v>0</v>
      </c>
      <c r="U974" s="47">
        <v>0</v>
      </c>
      <c r="V974" s="47">
        <v>0</v>
      </c>
      <c r="W974" s="47">
        <v>0</v>
      </c>
      <c r="X974" s="47">
        <v>0</v>
      </c>
      <c r="Y974" s="47">
        <v>0</v>
      </c>
      <c r="Z974" s="47">
        <v>0</v>
      </c>
      <c r="AA974" s="47">
        <v>0</v>
      </c>
      <c r="AB974" s="47">
        <v>0</v>
      </c>
      <c r="AC974" s="47">
        <v>47619.29</v>
      </c>
      <c r="AD974" s="47">
        <v>150000</v>
      </c>
      <c r="AE974" s="47">
        <v>0</v>
      </c>
      <c r="AF974" s="50">
        <v>2022</v>
      </c>
      <c r="AG974" s="50">
        <v>2022</v>
      </c>
      <c r="AH974" s="51">
        <v>2022</v>
      </c>
      <c r="AT974" s="30" t="e">
        <f>VLOOKUP(C974,AW:AX,2,FALSE)</f>
        <v>#N/A</v>
      </c>
    </row>
    <row r="975" spans="1:46" ht="61.5" x14ac:dyDescent="0.85">
      <c r="B975" s="34" t="s">
        <v>910</v>
      </c>
      <c r="C975" s="34"/>
      <c r="D975" s="47">
        <f>D976</f>
        <v>5871927.6600000001</v>
      </c>
      <c r="E975" s="47">
        <f t="shared" ref="E975:AE975" si="243">E976</f>
        <v>0</v>
      </c>
      <c r="F975" s="47">
        <f t="shared" si="243"/>
        <v>0</v>
      </c>
      <c r="G975" s="47">
        <f t="shared" si="243"/>
        <v>0</v>
      </c>
      <c r="H975" s="47">
        <f t="shared" si="243"/>
        <v>0</v>
      </c>
      <c r="I975" s="47">
        <f t="shared" si="243"/>
        <v>0</v>
      </c>
      <c r="J975" s="47">
        <f t="shared" si="243"/>
        <v>0</v>
      </c>
      <c r="K975" s="49">
        <f t="shared" si="243"/>
        <v>0</v>
      </c>
      <c r="L975" s="47">
        <f t="shared" si="243"/>
        <v>0</v>
      </c>
      <c r="M975" s="47">
        <f t="shared" si="243"/>
        <v>1361</v>
      </c>
      <c r="N975" s="47">
        <f t="shared" si="243"/>
        <v>5607810.5</v>
      </c>
      <c r="O975" s="47">
        <f t="shared" si="243"/>
        <v>0</v>
      </c>
      <c r="P975" s="47">
        <f t="shared" si="243"/>
        <v>0</v>
      </c>
      <c r="Q975" s="47">
        <f t="shared" si="243"/>
        <v>0</v>
      </c>
      <c r="R975" s="47">
        <f t="shared" si="243"/>
        <v>0</v>
      </c>
      <c r="S975" s="47">
        <f t="shared" si="243"/>
        <v>0</v>
      </c>
      <c r="T975" s="47">
        <f t="shared" si="243"/>
        <v>0</v>
      </c>
      <c r="U975" s="47">
        <f t="shared" si="243"/>
        <v>0</v>
      </c>
      <c r="V975" s="47">
        <f t="shared" si="243"/>
        <v>0</v>
      </c>
      <c r="W975" s="47">
        <f t="shared" si="243"/>
        <v>0</v>
      </c>
      <c r="X975" s="47">
        <f t="shared" si="243"/>
        <v>0</v>
      </c>
      <c r="Y975" s="47">
        <f t="shared" si="243"/>
        <v>0</v>
      </c>
      <c r="Z975" s="47">
        <f t="shared" si="243"/>
        <v>0</v>
      </c>
      <c r="AA975" s="47">
        <f t="shared" si="243"/>
        <v>0</v>
      </c>
      <c r="AB975" s="47">
        <f t="shared" si="243"/>
        <v>0</v>
      </c>
      <c r="AC975" s="47">
        <f t="shared" si="243"/>
        <v>84117.16</v>
      </c>
      <c r="AD975" s="47">
        <f t="shared" si="243"/>
        <v>180000</v>
      </c>
      <c r="AE975" s="47">
        <f t="shared" si="243"/>
        <v>0</v>
      </c>
      <c r="AF975" s="130" t="s">
        <v>817</v>
      </c>
      <c r="AG975" s="130" t="s">
        <v>817</v>
      </c>
      <c r="AH975" s="131" t="s">
        <v>817</v>
      </c>
      <c r="AT975" s="30">
        <f>VLOOKUP(C975,AW:AX,2,FALSE)</f>
        <v>0</v>
      </c>
    </row>
    <row r="976" spans="1:46" ht="61.5" x14ac:dyDescent="0.85">
      <c r="A976" s="30">
        <v>1</v>
      </c>
      <c r="B976" s="108">
        <f>SUBTOTAL(103,$A$751:A976)</f>
        <v>185</v>
      </c>
      <c r="C976" s="34" t="s">
        <v>53</v>
      </c>
      <c r="D976" s="47">
        <f>E976+F976+G976+H976+I976+J976+L976+N976+P976+R976+T976+U976+V976+W976+X976+Y976+Z976+AA976+AB976+AC976+AD976+AE976</f>
        <v>5871927.6600000001</v>
      </c>
      <c r="E976" s="47">
        <v>0</v>
      </c>
      <c r="F976" s="47">
        <v>0</v>
      </c>
      <c r="G976" s="47">
        <v>0</v>
      </c>
      <c r="H976" s="47">
        <v>0</v>
      </c>
      <c r="I976" s="47">
        <v>0</v>
      </c>
      <c r="J976" s="47">
        <v>0</v>
      </c>
      <c r="K976" s="49">
        <v>0</v>
      </c>
      <c r="L976" s="47">
        <v>0</v>
      </c>
      <c r="M976" s="47">
        <v>1361</v>
      </c>
      <c r="N976" s="47">
        <v>5607810.5</v>
      </c>
      <c r="O976" s="47">
        <v>0</v>
      </c>
      <c r="P976" s="47">
        <v>0</v>
      </c>
      <c r="Q976" s="47">
        <v>0</v>
      </c>
      <c r="R976" s="47">
        <v>0</v>
      </c>
      <c r="S976" s="47">
        <v>0</v>
      </c>
      <c r="T976" s="47">
        <v>0</v>
      </c>
      <c r="U976" s="47">
        <v>0</v>
      </c>
      <c r="V976" s="47">
        <v>0</v>
      </c>
      <c r="W976" s="47">
        <v>0</v>
      </c>
      <c r="X976" s="47">
        <v>0</v>
      </c>
      <c r="Y976" s="47">
        <v>0</v>
      </c>
      <c r="Z976" s="47">
        <v>0</v>
      </c>
      <c r="AA976" s="47">
        <v>0</v>
      </c>
      <c r="AB976" s="47">
        <v>0</v>
      </c>
      <c r="AC976" s="47">
        <v>84117.16</v>
      </c>
      <c r="AD976" s="47">
        <v>180000</v>
      </c>
      <c r="AE976" s="47">
        <v>0</v>
      </c>
      <c r="AF976" s="50">
        <v>2022</v>
      </c>
      <c r="AG976" s="50">
        <v>2022</v>
      </c>
      <c r="AH976" s="51">
        <v>2022</v>
      </c>
      <c r="AT976" s="30" t="e">
        <f>VLOOKUP(C976,AW:AX,2,FALSE)</f>
        <v>#N/A</v>
      </c>
    </row>
    <row r="977" spans="1:46" ht="61.5" x14ac:dyDescent="0.85">
      <c r="B977" s="34" t="s">
        <v>915</v>
      </c>
      <c r="C977" s="128"/>
      <c r="D977" s="47">
        <f>D978</f>
        <v>4804056</v>
      </c>
      <c r="E977" s="47">
        <f t="shared" ref="E977:AE977" si="244">E978</f>
        <v>0</v>
      </c>
      <c r="F977" s="47">
        <f t="shared" si="244"/>
        <v>0</v>
      </c>
      <c r="G977" s="47">
        <f t="shared" si="244"/>
        <v>0</v>
      </c>
      <c r="H977" s="47">
        <f t="shared" si="244"/>
        <v>0</v>
      </c>
      <c r="I977" s="47">
        <f t="shared" si="244"/>
        <v>0</v>
      </c>
      <c r="J977" s="47">
        <f t="shared" si="244"/>
        <v>0</v>
      </c>
      <c r="K977" s="49">
        <f t="shared" si="244"/>
        <v>0</v>
      </c>
      <c r="L977" s="47">
        <f t="shared" si="244"/>
        <v>0</v>
      </c>
      <c r="M977" s="47">
        <f t="shared" si="244"/>
        <v>925</v>
      </c>
      <c r="N977" s="47">
        <f t="shared" si="244"/>
        <v>4585276.8499999996</v>
      </c>
      <c r="O977" s="47">
        <f t="shared" si="244"/>
        <v>0</v>
      </c>
      <c r="P977" s="47">
        <f t="shared" si="244"/>
        <v>0</v>
      </c>
      <c r="Q977" s="47">
        <f t="shared" si="244"/>
        <v>0</v>
      </c>
      <c r="R977" s="47">
        <f t="shared" si="244"/>
        <v>0</v>
      </c>
      <c r="S977" s="47">
        <f t="shared" si="244"/>
        <v>0</v>
      </c>
      <c r="T977" s="47">
        <f t="shared" si="244"/>
        <v>0</v>
      </c>
      <c r="U977" s="47">
        <f t="shared" si="244"/>
        <v>0</v>
      </c>
      <c r="V977" s="47">
        <f t="shared" si="244"/>
        <v>0</v>
      </c>
      <c r="W977" s="47">
        <f t="shared" si="244"/>
        <v>0</v>
      </c>
      <c r="X977" s="47">
        <f t="shared" si="244"/>
        <v>0</v>
      </c>
      <c r="Y977" s="47">
        <f t="shared" si="244"/>
        <v>0</v>
      </c>
      <c r="Z977" s="47">
        <f t="shared" si="244"/>
        <v>0</v>
      </c>
      <c r="AA977" s="47">
        <f t="shared" si="244"/>
        <v>0</v>
      </c>
      <c r="AB977" s="47">
        <f t="shared" si="244"/>
        <v>0</v>
      </c>
      <c r="AC977" s="47">
        <f t="shared" si="244"/>
        <v>68779.149999999994</v>
      </c>
      <c r="AD977" s="47">
        <f t="shared" si="244"/>
        <v>150000</v>
      </c>
      <c r="AE977" s="47">
        <f t="shared" si="244"/>
        <v>0</v>
      </c>
      <c r="AF977" s="130" t="s">
        <v>817</v>
      </c>
      <c r="AG977" s="130" t="s">
        <v>817</v>
      </c>
      <c r="AH977" s="131" t="s">
        <v>817</v>
      </c>
      <c r="AT977" s="30">
        <f>VLOOKUP(C977,AW:AX,2,FALSE)</f>
        <v>0</v>
      </c>
    </row>
    <row r="978" spans="1:46" ht="61.5" x14ac:dyDescent="0.85">
      <c r="A978" s="30">
        <v>1</v>
      </c>
      <c r="B978" s="108">
        <f>SUBTOTAL(103,$A$751:A978)</f>
        <v>186</v>
      </c>
      <c r="C978" s="34" t="s">
        <v>235</v>
      </c>
      <c r="D978" s="47">
        <f>E978+F978+G978+H978+I978+J978+L978+N978+P978+R978+T978+U978+V978+W978+X978+Y978+Z978+AA978+AB978+AC978+AD978+AE978</f>
        <v>4804056</v>
      </c>
      <c r="E978" s="47">
        <v>0</v>
      </c>
      <c r="F978" s="47">
        <v>0</v>
      </c>
      <c r="G978" s="47">
        <v>0</v>
      </c>
      <c r="H978" s="47">
        <v>0</v>
      </c>
      <c r="I978" s="47">
        <v>0</v>
      </c>
      <c r="J978" s="47">
        <v>0</v>
      </c>
      <c r="K978" s="49">
        <v>0</v>
      </c>
      <c r="L978" s="47">
        <v>0</v>
      </c>
      <c r="M978" s="47">
        <v>925</v>
      </c>
      <c r="N978" s="47">
        <v>4585276.8499999996</v>
      </c>
      <c r="O978" s="47">
        <v>0</v>
      </c>
      <c r="P978" s="47">
        <v>0</v>
      </c>
      <c r="Q978" s="47">
        <v>0</v>
      </c>
      <c r="R978" s="47">
        <v>0</v>
      </c>
      <c r="S978" s="47">
        <v>0</v>
      </c>
      <c r="T978" s="47">
        <v>0</v>
      </c>
      <c r="U978" s="47">
        <v>0</v>
      </c>
      <c r="V978" s="47">
        <v>0</v>
      </c>
      <c r="W978" s="47">
        <v>0</v>
      </c>
      <c r="X978" s="47">
        <v>0</v>
      </c>
      <c r="Y978" s="47">
        <v>0</v>
      </c>
      <c r="Z978" s="47">
        <v>0</v>
      </c>
      <c r="AA978" s="47">
        <v>0</v>
      </c>
      <c r="AB978" s="47">
        <v>0</v>
      </c>
      <c r="AC978" s="47">
        <v>68779.149999999994</v>
      </c>
      <c r="AD978" s="47">
        <v>150000</v>
      </c>
      <c r="AE978" s="47">
        <v>0</v>
      </c>
      <c r="AF978" s="50">
        <v>2022</v>
      </c>
      <c r="AG978" s="50">
        <v>2022</v>
      </c>
      <c r="AH978" s="51">
        <v>2022</v>
      </c>
      <c r="AT978" s="30" t="e">
        <f>VLOOKUP(C978,AW:AX,2,FALSE)</f>
        <v>#N/A</v>
      </c>
    </row>
    <row r="979" spans="1:46" ht="61.5" x14ac:dyDescent="0.85">
      <c r="B979" s="34" t="s">
        <v>952</v>
      </c>
      <c r="C979" s="128"/>
      <c r="D979" s="47">
        <f>D980</f>
        <v>7284801.9000000004</v>
      </c>
      <c r="E979" s="47">
        <f t="shared" ref="E979:AE979" si="245">E980</f>
        <v>0</v>
      </c>
      <c r="F979" s="47">
        <f t="shared" si="245"/>
        <v>0</v>
      </c>
      <c r="G979" s="47">
        <f t="shared" si="245"/>
        <v>0</v>
      </c>
      <c r="H979" s="47">
        <f t="shared" si="245"/>
        <v>0</v>
      </c>
      <c r="I979" s="47">
        <f t="shared" si="245"/>
        <v>0</v>
      </c>
      <c r="J979" s="47">
        <f t="shared" si="245"/>
        <v>0</v>
      </c>
      <c r="K979" s="49">
        <f t="shared" si="245"/>
        <v>0</v>
      </c>
      <c r="L979" s="47">
        <f t="shared" si="245"/>
        <v>0</v>
      </c>
      <c r="M979" s="47">
        <f t="shared" si="245"/>
        <v>1501.50709241</v>
      </c>
      <c r="N979" s="47">
        <f t="shared" si="245"/>
        <v>6999804.8300000001</v>
      </c>
      <c r="O979" s="47">
        <f t="shared" si="245"/>
        <v>0</v>
      </c>
      <c r="P979" s="47">
        <f t="shared" si="245"/>
        <v>0</v>
      </c>
      <c r="Q979" s="47">
        <f t="shared" si="245"/>
        <v>0</v>
      </c>
      <c r="R979" s="47">
        <f t="shared" si="245"/>
        <v>0</v>
      </c>
      <c r="S979" s="47">
        <f t="shared" si="245"/>
        <v>0</v>
      </c>
      <c r="T979" s="47">
        <f t="shared" si="245"/>
        <v>0</v>
      </c>
      <c r="U979" s="47">
        <f t="shared" si="245"/>
        <v>0</v>
      </c>
      <c r="V979" s="47">
        <f t="shared" si="245"/>
        <v>0</v>
      </c>
      <c r="W979" s="47">
        <f t="shared" si="245"/>
        <v>0</v>
      </c>
      <c r="X979" s="47">
        <f t="shared" si="245"/>
        <v>0</v>
      </c>
      <c r="Y979" s="47">
        <f t="shared" si="245"/>
        <v>0</v>
      </c>
      <c r="Z979" s="47">
        <f t="shared" si="245"/>
        <v>0</v>
      </c>
      <c r="AA979" s="47">
        <f t="shared" si="245"/>
        <v>0</v>
      </c>
      <c r="AB979" s="47">
        <f t="shared" si="245"/>
        <v>0</v>
      </c>
      <c r="AC979" s="47">
        <f t="shared" si="245"/>
        <v>104997.07</v>
      </c>
      <c r="AD979" s="47">
        <f t="shared" si="245"/>
        <v>180000</v>
      </c>
      <c r="AE979" s="47">
        <f t="shared" si="245"/>
        <v>0</v>
      </c>
      <c r="AF979" s="130" t="s">
        <v>817</v>
      </c>
      <c r="AG979" s="130" t="s">
        <v>817</v>
      </c>
      <c r="AH979" s="131" t="s">
        <v>817</v>
      </c>
      <c r="AT979" s="30">
        <f>VLOOKUP(C979,AW:AX,2,FALSE)</f>
        <v>0</v>
      </c>
    </row>
    <row r="980" spans="1:46" ht="61.5" x14ac:dyDescent="0.85">
      <c r="A980" s="30">
        <v>1</v>
      </c>
      <c r="B980" s="108">
        <f>SUBTOTAL(103,$A$751:A980)</f>
        <v>187</v>
      </c>
      <c r="C980" s="34" t="s">
        <v>163</v>
      </c>
      <c r="D980" s="47">
        <f>E980+F980+G980+H980+I980+J980+L980+N980+P980+R980+T980+U980+V980+W980+X980+Y980+Z980+AA980+AB980+AC980+AD980+AE980</f>
        <v>7284801.9000000004</v>
      </c>
      <c r="E980" s="47">
        <v>0</v>
      </c>
      <c r="F980" s="47">
        <v>0</v>
      </c>
      <c r="G980" s="47">
        <v>0</v>
      </c>
      <c r="H980" s="47">
        <v>0</v>
      </c>
      <c r="I980" s="47">
        <v>0</v>
      </c>
      <c r="J980" s="47">
        <v>0</v>
      </c>
      <c r="K980" s="49">
        <v>0</v>
      </c>
      <c r="L980" s="47">
        <v>0</v>
      </c>
      <c r="M980" s="47">
        <v>1501.50709241</v>
      </c>
      <c r="N980" s="47">
        <v>6999804.8300000001</v>
      </c>
      <c r="O980" s="47">
        <v>0</v>
      </c>
      <c r="P980" s="47">
        <v>0</v>
      </c>
      <c r="Q980" s="47">
        <v>0</v>
      </c>
      <c r="R980" s="47">
        <v>0</v>
      </c>
      <c r="S980" s="47">
        <v>0</v>
      </c>
      <c r="T980" s="47">
        <v>0</v>
      </c>
      <c r="U980" s="47">
        <v>0</v>
      </c>
      <c r="V980" s="47">
        <v>0</v>
      </c>
      <c r="W980" s="47">
        <v>0</v>
      </c>
      <c r="X980" s="47">
        <v>0</v>
      </c>
      <c r="Y980" s="47">
        <v>0</v>
      </c>
      <c r="Z980" s="47">
        <v>0</v>
      </c>
      <c r="AA980" s="47">
        <v>0</v>
      </c>
      <c r="AB980" s="47">
        <v>0</v>
      </c>
      <c r="AC980" s="47">
        <v>104997.07</v>
      </c>
      <c r="AD980" s="47">
        <v>180000</v>
      </c>
      <c r="AE980" s="47">
        <v>0</v>
      </c>
      <c r="AF980" s="50">
        <v>2022</v>
      </c>
      <c r="AG980" s="50">
        <v>2022</v>
      </c>
      <c r="AH980" s="51">
        <v>2022</v>
      </c>
      <c r="AT980" s="30" t="e">
        <f>VLOOKUP(C980,AW:AX,2,FALSE)</f>
        <v>#N/A</v>
      </c>
    </row>
    <row r="981" spans="1:46" ht="61.5" x14ac:dyDescent="0.85">
      <c r="B981" s="34" t="s">
        <v>947</v>
      </c>
      <c r="C981" s="34"/>
      <c r="D981" s="47">
        <f>D982+D983</f>
        <v>4011881.02</v>
      </c>
      <c r="E981" s="47">
        <f t="shared" ref="E981:AE981" si="246">E982+E983</f>
        <v>0</v>
      </c>
      <c r="F981" s="47">
        <f t="shared" si="246"/>
        <v>0</v>
      </c>
      <c r="G981" s="47">
        <f t="shared" si="246"/>
        <v>0</v>
      </c>
      <c r="H981" s="47">
        <f t="shared" si="246"/>
        <v>0</v>
      </c>
      <c r="I981" s="47">
        <f t="shared" si="246"/>
        <v>0</v>
      </c>
      <c r="J981" s="47">
        <f t="shared" si="246"/>
        <v>0</v>
      </c>
      <c r="K981" s="49">
        <f t="shared" si="246"/>
        <v>0</v>
      </c>
      <c r="L981" s="47">
        <f t="shared" si="246"/>
        <v>0</v>
      </c>
      <c r="M981" s="47">
        <f t="shared" si="246"/>
        <v>771.1</v>
      </c>
      <c r="N981" s="47">
        <f t="shared" si="246"/>
        <v>3479820.61</v>
      </c>
      <c r="O981" s="47">
        <f t="shared" si="246"/>
        <v>98</v>
      </c>
      <c r="P981" s="47">
        <f t="shared" si="246"/>
        <v>206761.67</v>
      </c>
      <c r="Q981" s="47">
        <f t="shared" si="246"/>
        <v>0</v>
      </c>
      <c r="R981" s="47">
        <f t="shared" si="246"/>
        <v>0</v>
      </c>
      <c r="S981" s="47">
        <f t="shared" si="246"/>
        <v>0</v>
      </c>
      <c r="T981" s="47">
        <f t="shared" si="246"/>
        <v>0</v>
      </c>
      <c r="U981" s="47">
        <f t="shared" si="246"/>
        <v>0</v>
      </c>
      <c r="V981" s="47">
        <f t="shared" si="246"/>
        <v>0</v>
      </c>
      <c r="W981" s="47">
        <f t="shared" si="246"/>
        <v>0</v>
      </c>
      <c r="X981" s="47">
        <f t="shared" si="246"/>
        <v>0</v>
      </c>
      <c r="Y981" s="47">
        <f t="shared" si="246"/>
        <v>0</v>
      </c>
      <c r="Z981" s="47">
        <f t="shared" si="246"/>
        <v>0</v>
      </c>
      <c r="AA981" s="47">
        <f t="shared" si="246"/>
        <v>0</v>
      </c>
      <c r="AB981" s="47">
        <f t="shared" si="246"/>
        <v>0</v>
      </c>
      <c r="AC981" s="47">
        <f t="shared" si="246"/>
        <v>55298.74</v>
      </c>
      <c r="AD981" s="47">
        <f t="shared" si="246"/>
        <v>270000</v>
      </c>
      <c r="AE981" s="47">
        <f t="shared" si="246"/>
        <v>0</v>
      </c>
      <c r="AF981" s="130" t="s">
        <v>817</v>
      </c>
      <c r="AG981" s="130" t="s">
        <v>817</v>
      </c>
      <c r="AH981" s="131" t="s">
        <v>817</v>
      </c>
      <c r="AT981" s="30">
        <f>VLOOKUP(C981,AW:AX,2,FALSE)</f>
        <v>0</v>
      </c>
    </row>
    <row r="982" spans="1:46" ht="61.5" x14ac:dyDescent="0.85">
      <c r="A982" s="30">
        <v>1</v>
      </c>
      <c r="B982" s="108">
        <f>SUBTOTAL(103,$A$751:A982)</f>
        <v>188</v>
      </c>
      <c r="C982" s="34" t="s">
        <v>169</v>
      </c>
      <c r="D982" s="47">
        <f t="shared" ref="D982:D983" si="247">E982+F982+G982+H982+I982+J982+L982+N982+P982+R982+T982+U982+V982+W982+X982+Y982+Z982+AA982+AB982+AC982+AD982+AE982</f>
        <v>329863.09999999998</v>
      </c>
      <c r="E982" s="47">
        <v>0</v>
      </c>
      <c r="F982" s="47">
        <v>0</v>
      </c>
      <c r="G982" s="47">
        <v>0</v>
      </c>
      <c r="H982" s="47">
        <v>0</v>
      </c>
      <c r="I982" s="47">
        <v>0</v>
      </c>
      <c r="J982" s="47">
        <v>0</v>
      </c>
      <c r="K982" s="49">
        <v>0</v>
      </c>
      <c r="L982" s="47">
        <v>0</v>
      </c>
      <c r="M982" s="47">
        <v>0</v>
      </c>
      <c r="N982" s="47">
        <v>0</v>
      </c>
      <c r="O982" s="47">
        <v>98</v>
      </c>
      <c r="P982" s="47">
        <v>206761.67</v>
      </c>
      <c r="Q982" s="47">
        <v>0</v>
      </c>
      <c r="R982" s="47">
        <v>0</v>
      </c>
      <c r="S982" s="47">
        <v>0</v>
      </c>
      <c r="T982" s="47">
        <v>0</v>
      </c>
      <c r="U982" s="47">
        <v>0</v>
      </c>
      <c r="V982" s="47">
        <v>0</v>
      </c>
      <c r="W982" s="47">
        <v>0</v>
      </c>
      <c r="X982" s="47">
        <v>0</v>
      </c>
      <c r="Y982" s="47">
        <v>0</v>
      </c>
      <c r="Z982" s="47">
        <v>0</v>
      </c>
      <c r="AA982" s="47">
        <v>0</v>
      </c>
      <c r="AB982" s="47">
        <v>0</v>
      </c>
      <c r="AC982" s="47">
        <v>3101.43</v>
      </c>
      <c r="AD982" s="47">
        <v>120000</v>
      </c>
      <c r="AE982" s="47">
        <v>0</v>
      </c>
      <c r="AF982" s="50">
        <v>2022</v>
      </c>
      <c r="AG982" s="50">
        <v>2022</v>
      </c>
      <c r="AH982" s="51">
        <v>2022</v>
      </c>
      <c r="AT982" s="30" t="e">
        <f>VLOOKUP(C982,AW:AX,2,FALSE)</f>
        <v>#N/A</v>
      </c>
    </row>
    <row r="983" spans="1:46" ht="61.5" x14ac:dyDescent="0.85">
      <c r="A983" s="30">
        <v>1</v>
      </c>
      <c r="B983" s="108">
        <f>SUBTOTAL(103,$A$751:A983)</f>
        <v>189</v>
      </c>
      <c r="C983" s="34" t="s">
        <v>170</v>
      </c>
      <c r="D983" s="47">
        <f t="shared" si="247"/>
        <v>3682017.92</v>
      </c>
      <c r="E983" s="47">
        <v>0</v>
      </c>
      <c r="F983" s="47">
        <v>0</v>
      </c>
      <c r="G983" s="47">
        <v>0</v>
      </c>
      <c r="H983" s="47">
        <v>0</v>
      </c>
      <c r="I983" s="47">
        <v>0</v>
      </c>
      <c r="J983" s="47">
        <v>0</v>
      </c>
      <c r="K983" s="49">
        <v>0</v>
      </c>
      <c r="L983" s="47">
        <v>0</v>
      </c>
      <c r="M983" s="47">
        <v>771.1</v>
      </c>
      <c r="N983" s="47">
        <v>3479820.61</v>
      </c>
      <c r="O983" s="47">
        <v>0</v>
      </c>
      <c r="P983" s="47">
        <v>0</v>
      </c>
      <c r="Q983" s="47">
        <v>0</v>
      </c>
      <c r="R983" s="47">
        <v>0</v>
      </c>
      <c r="S983" s="47">
        <v>0</v>
      </c>
      <c r="T983" s="47">
        <v>0</v>
      </c>
      <c r="U983" s="47">
        <v>0</v>
      </c>
      <c r="V983" s="47">
        <v>0</v>
      </c>
      <c r="W983" s="47">
        <v>0</v>
      </c>
      <c r="X983" s="47">
        <v>0</v>
      </c>
      <c r="Y983" s="47">
        <v>0</v>
      </c>
      <c r="Z983" s="47">
        <v>0</v>
      </c>
      <c r="AA983" s="47">
        <v>0</v>
      </c>
      <c r="AB983" s="47">
        <v>0</v>
      </c>
      <c r="AC983" s="47">
        <v>52197.31</v>
      </c>
      <c r="AD983" s="47">
        <v>150000</v>
      </c>
      <c r="AE983" s="47">
        <v>0</v>
      </c>
      <c r="AF983" s="50">
        <v>2022</v>
      </c>
      <c r="AG983" s="50">
        <v>2022</v>
      </c>
      <c r="AH983" s="51">
        <v>2022</v>
      </c>
      <c r="AT983" s="30" t="e">
        <f>VLOOKUP(C983,AW:AX,2,FALSE)</f>
        <v>#N/A</v>
      </c>
    </row>
    <row r="984" spans="1:46" ht="61.5" x14ac:dyDescent="0.85">
      <c r="B984" s="34" t="s">
        <v>919</v>
      </c>
      <c r="C984" s="34"/>
      <c r="D984" s="47">
        <f>D985+D986</f>
        <v>6026117.5699999994</v>
      </c>
      <c r="E984" s="47">
        <f t="shared" ref="E984:AE984" si="248">E985+E986</f>
        <v>0</v>
      </c>
      <c r="F984" s="47">
        <f t="shared" si="248"/>
        <v>0</v>
      </c>
      <c r="G984" s="47">
        <f t="shared" si="248"/>
        <v>0</v>
      </c>
      <c r="H984" s="47">
        <f t="shared" si="248"/>
        <v>0</v>
      </c>
      <c r="I984" s="47">
        <f t="shared" si="248"/>
        <v>0</v>
      </c>
      <c r="J984" s="47">
        <f t="shared" si="248"/>
        <v>0</v>
      </c>
      <c r="K984" s="49">
        <f t="shared" si="248"/>
        <v>0</v>
      </c>
      <c r="L984" s="47">
        <f t="shared" si="248"/>
        <v>0</v>
      </c>
      <c r="M984" s="47">
        <f t="shared" si="248"/>
        <v>1191.9585999999999</v>
      </c>
      <c r="N984" s="47">
        <f t="shared" si="248"/>
        <v>5671051.7999999998</v>
      </c>
      <c r="O984" s="47">
        <f t="shared" si="248"/>
        <v>0</v>
      </c>
      <c r="P984" s="47">
        <f t="shared" si="248"/>
        <v>0</v>
      </c>
      <c r="Q984" s="47">
        <f t="shared" si="248"/>
        <v>0</v>
      </c>
      <c r="R984" s="47">
        <f t="shared" si="248"/>
        <v>0</v>
      </c>
      <c r="S984" s="47">
        <f t="shared" si="248"/>
        <v>0</v>
      </c>
      <c r="T984" s="47">
        <f t="shared" si="248"/>
        <v>0</v>
      </c>
      <c r="U984" s="47">
        <f t="shared" si="248"/>
        <v>0</v>
      </c>
      <c r="V984" s="47">
        <f t="shared" si="248"/>
        <v>0</v>
      </c>
      <c r="W984" s="47">
        <f t="shared" si="248"/>
        <v>0</v>
      </c>
      <c r="X984" s="47">
        <f t="shared" si="248"/>
        <v>0</v>
      </c>
      <c r="Y984" s="47">
        <f t="shared" si="248"/>
        <v>0</v>
      </c>
      <c r="Z984" s="47">
        <f t="shared" si="248"/>
        <v>0</v>
      </c>
      <c r="AA984" s="47">
        <f t="shared" si="248"/>
        <v>0</v>
      </c>
      <c r="AB984" s="47">
        <f t="shared" si="248"/>
        <v>0</v>
      </c>
      <c r="AC984" s="47">
        <f t="shared" si="248"/>
        <v>85065.77</v>
      </c>
      <c r="AD984" s="47">
        <f t="shared" si="248"/>
        <v>270000</v>
      </c>
      <c r="AE984" s="47">
        <f t="shared" si="248"/>
        <v>0</v>
      </c>
      <c r="AF984" s="130" t="s">
        <v>817</v>
      </c>
      <c r="AG984" s="130" t="s">
        <v>817</v>
      </c>
      <c r="AH984" s="131" t="s">
        <v>817</v>
      </c>
      <c r="AT984" s="30">
        <f>VLOOKUP(C984,AW:AX,2,FALSE)</f>
        <v>0</v>
      </c>
    </row>
    <row r="985" spans="1:46" ht="61.5" x14ac:dyDescent="0.85">
      <c r="A985" s="30">
        <v>1</v>
      </c>
      <c r="B985" s="108">
        <f>SUBTOTAL(103,$A$751:A985)</f>
        <v>190</v>
      </c>
      <c r="C985" s="34" t="s">
        <v>168</v>
      </c>
      <c r="D985" s="47">
        <f t="shared" ref="D985:D986" si="249">E985+F985+G985+H985+I985+J985+L985+N985+P985+R985+T985+U985+V985+W985+X985+Y985+Z985+AA985+AB985+AC985+AD985+AE985</f>
        <v>4388776.2699999996</v>
      </c>
      <c r="E985" s="47">
        <v>0</v>
      </c>
      <c r="F985" s="47">
        <v>0</v>
      </c>
      <c r="G985" s="47">
        <v>0</v>
      </c>
      <c r="H985" s="47">
        <v>0</v>
      </c>
      <c r="I985" s="47">
        <v>0</v>
      </c>
      <c r="J985" s="47">
        <v>0</v>
      </c>
      <c r="K985" s="49">
        <v>0</v>
      </c>
      <c r="L985" s="47">
        <v>0</v>
      </c>
      <c r="M985" s="47">
        <v>878.4</v>
      </c>
      <c r="N985" s="47">
        <v>4176134.26</v>
      </c>
      <c r="O985" s="47">
        <v>0</v>
      </c>
      <c r="P985" s="47">
        <v>0</v>
      </c>
      <c r="Q985" s="47">
        <v>0</v>
      </c>
      <c r="R985" s="47">
        <v>0</v>
      </c>
      <c r="S985" s="47">
        <v>0</v>
      </c>
      <c r="T985" s="47">
        <v>0</v>
      </c>
      <c r="U985" s="47">
        <v>0</v>
      </c>
      <c r="V985" s="47">
        <v>0</v>
      </c>
      <c r="W985" s="47">
        <v>0</v>
      </c>
      <c r="X985" s="47">
        <v>0</v>
      </c>
      <c r="Y985" s="47">
        <v>0</v>
      </c>
      <c r="Z985" s="47">
        <v>0</v>
      </c>
      <c r="AA985" s="47">
        <v>0</v>
      </c>
      <c r="AB985" s="47">
        <v>0</v>
      </c>
      <c r="AC985" s="47">
        <v>62642.01</v>
      </c>
      <c r="AD985" s="47">
        <v>150000</v>
      </c>
      <c r="AE985" s="47">
        <v>0</v>
      </c>
      <c r="AF985" s="50">
        <v>2022</v>
      </c>
      <c r="AG985" s="50">
        <v>2022</v>
      </c>
      <c r="AH985" s="51">
        <v>2022</v>
      </c>
      <c r="AT985" s="30" t="e">
        <f>VLOOKUP(C985,AW:AX,2,FALSE)</f>
        <v>#N/A</v>
      </c>
    </row>
    <row r="986" spans="1:46" ht="61.5" x14ac:dyDescent="0.85">
      <c r="A986" s="30">
        <v>1</v>
      </c>
      <c r="B986" s="108">
        <f>SUBTOTAL(103,$A$751:A986)</f>
        <v>191</v>
      </c>
      <c r="C986" s="34" t="s">
        <v>167</v>
      </c>
      <c r="D986" s="47">
        <f t="shared" si="249"/>
        <v>1637341.3</v>
      </c>
      <c r="E986" s="47">
        <v>0</v>
      </c>
      <c r="F986" s="47">
        <v>0</v>
      </c>
      <c r="G986" s="47">
        <v>0</v>
      </c>
      <c r="H986" s="47">
        <v>0</v>
      </c>
      <c r="I986" s="47">
        <v>0</v>
      </c>
      <c r="J986" s="47">
        <v>0</v>
      </c>
      <c r="K986" s="49">
        <v>0</v>
      </c>
      <c r="L986" s="47">
        <v>0</v>
      </c>
      <c r="M986" s="47">
        <v>313.55860000000001</v>
      </c>
      <c r="N986" s="47">
        <v>1494917.54</v>
      </c>
      <c r="O986" s="47">
        <v>0</v>
      </c>
      <c r="P986" s="47">
        <v>0</v>
      </c>
      <c r="Q986" s="47">
        <v>0</v>
      </c>
      <c r="R986" s="47">
        <v>0</v>
      </c>
      <c r="S986" s="47">
        <v>0</v>
      </c>
      <c r="T986" s="47">
        <v>0</v>
      </c>
      <c r="U986" s="47">
        <v>0</v>
      </c>
      <c r="V986" s="47">
        <v>0</v>
      </c>
      <c r="W986" s="47">
        <v>0</v>
      </c>
      <c r="X986" s="47">
        <v>0</v>
      </c>
      <c r="Y986" s="47">
        <v>0</v>
      </c>
      <c r="Z986" s="47">
        <v>0</v>
      </c>
      <c r="AA986" s="47">
        <v>0</v>
      </c>
      <c r="AB986" s="47">
        <v>0</v>
      </c>
      <c r="AC986" s="47">
        <v>22423.759999999998</v>
      </c>
      <c r="AD986" s="47">
        <v>120000</v>
      </c>
      <c r="AE986" s="47">
        <v>0</v>
      </c>
      <c r="AF986" s="50">
        <v>2022</v>
      </c>
      <c r="AG986" s="50">
        <v>2022</v>
      </c>
      <c r="AH986" s="51">
        <v>2022</v>
      </c>
      <c r="AT986" s="30" t="e">
        <f>VLOOKUP(C986,AW:AX,2,FALSE)</f>
        <v>#N/A</v>
      </c>
    </row>
    <row r="987" spans="1:46" ht="61.5" x14ac:dyDescent="0.85">
      <c r="B987" s="34" t="s">
        <v>951</v>
      </c>
      <c r="C987" s="34"/>
      <c r="D987" s="47">
        <f>SUM(D988:D990)</f>
        <v>12459674.15</v>
      </c>
      <c r="E987" s="47">
        <f t="shared" ref="E987:AE987" si="250">SUM(E988:E990)</f>
        <v>0</v>
      </c>
      <c r="F987" s="47">
        <f t="shared" si="250"/>
        <v>0</v>
      </c>
      <c r="G987" s="47">
        <f t="shared" si="250"/>
        <v>0</v>
      </c>
      <c r="H987" s="47">
        <f t="shared" si="250"/>
        <v>0</v>
      </c>
      <c r="I987" s="47">
        <f t="shared" si="250"/>
        <v>0</v>
      </c>
      <c r="J987" s="47">
        <f t="shared" si="250"/>
        <v>0</v>
      </c>
      <c r="K987" s="49">
        <f t="shared" si="250"/>
        <v>0</v>
      </c>
      <c r="L987" s="47">
        <f t="shared" si="250"/>
        <v>0</v>
      </c>
      <c r="M987" s="47">
        <f t="shared" si="250"/>
        <v>2891.3100000000004</v>
      </c>
      <c r="N987" s="47">
        <f t="shared" si="250"/>
        <v>11802634.630000001</v>
      </c>
      <c r="O987" s="47">
        <f t="shared" si="250"/>
        <v>0</v>
      </c>
      <c r="P987" s="47">
        <f t="shared" si="250"/>
        <v>0</v>
      </c>
      <c r="Q987" s="47">
        <f t="shared" si="250"/>
        <v>0</v>
      </c>
      <c r="R987" s="47">
        <f t="shared" si="250"/>
        <v>0</v>
      </c>
      <c r="S987" s="47">
        <f t="shared" si="250"/>
        <v>0</v>
      </c>
      <c r="T987" s="47">
        <f t="shared" si="250"/>
        <v>0</v>
      </c>
      <c r="U987" s="47">
        <f t="shared" si="250"/>
        <v>0</v>
      </c>
      <c r="V987" s="47">
        <f t="shared" si="250"/>
        <v>0</v>
      </c>
      <c r="W987" s="47">
        <f t="shared" si="250"/>
        <v>0</v>
      </c>
      <c r="X987" s="47">
        <f t="shared" si="250"/>
        <v>0</v>
      </c>
      <c r="Y987" s="47">
        <f t="shared" si="250"/>
        <v>0</v>
      </c>
      <c r="Z987" s="47">
        <f t="shared" si="250"/>
        <v>0</v>
      </c>
      <c r="AA987" s="47">
        <f t="shared" si="250"/>
        <v>0</v>
      </c>
      <c r="AB987" s="47">
        <f t="shared" si="250"/>
        <v>0</v>
      </c>
      <c r="AC987" s="47">
        <f t="shared" si="250"/>
        <v>177039.52000000002</v>
      </c>
      <c r="AD987" s="47">
        <f t="shared" si="250"/>
        <v>480000</v>
      </c>
      <c r="AE987" s="47">
        <f t="shared" si="250"/>
        <v>0</v>
      </c>
      <c r="AF987" s="130" t="s">
        <v>817</v>
      </c>
      <c r="AG987" s="130" t="s">
        <v>817</v>
      </c>
      <c r="AH987" s="131" t="s">
        <v>817</v>
      </c>
      <c r="AT987" s="30">
        <f>VLOOKUP(C987,AW:AX,2,FALSE)</f>
        <v>0</v>
      </c>
    </row>
    <row r="988" spans="1:46" ht="61.5" x14ac:dyDescent="0.85">
      <c r="A988" s="30">
        <v>1</v>
      </c>
      <c r="B988" s="108">
        <f>SUBTOTAL(103,$A$751:A988)</f>
        <v>192</v>
      </c>
      <c r="C988" s="34" t="s">
        <v>164</v>
      </c>
      <c r="D988" s="47">
        <f t="shared" ref="D988:D990" si="251">E988+F988+G988+H988+I988+J988+L988+N988+P988+R988+T988+U988+V988+W988+X988+Y988+Z988+AA988+AB988+AC988+AD988+AE988</f>
        <v>5095413.53</v>
      </c>
      <c r="E988" s="47">
        <v>0</v>
      </c>
      <c r="F988" s="47">
        <v>0</v>
      </c>
      <c r="G988" s="47">
        <v>0</v>
      </c>
      <c r="H988" s="47">
        <v>0</v>
      </c>
      <c r="I988" s="47">
        <v>0</v>
      </c>
      <c r="J988" s="47">
        <v>0</v>
      </c>
      <c r="K988" s="49">
        <v>0</v>
      </c>
      <c r="L988" s="47">
        <v>0</v>
      </c>
      <c r="M988" s="47">
        <v>1276.79</v>
      </c>
      <c r="N988" s="47">
        <v>4842771.95</v>
      </c>
      <c r="O988" s="47">
        <v>0</v>
      </c>
      <c r="P988" s="47">
        <v>0</v>
      </c>
      <c r="Q988" s="47">
        <v>0</v>
      </c>
      <c r="R988" s="47">
        <v>0</v>
      </c>
      <c r="S988" s="47">
        <v>0</v>
      </c>
      <c r="T988" s="47">
        <v>0</v>
      </c>
      <c r="U988" s="47">
        <v>0</v>
      </c>
      <c r="V988" s="47">
        <v>0</v>
      </c>
      <c r="W988" s="47">
        <v>0</v>
      </c>
      <c r="X988" s="47">
        <v>0</v>
      </c>
      <c r="Y988" s="47">
        <v>0</v>
      </c>
      <c r="Z988" s="47">
        <v>0</v>
      </c>
      <c r="AA988" s="47">
        <v>0</v>
      </c>
      <c r="AB988" s="47">
        <v>0</v>
      </c>
      <c r="AC988" s="47">
        <v>72641.58</v>
      </c>
      <c r="AD988" s="47">
        <v>180000</v>
      </c>
      <c r="AE988" s="47">
        <v>0</v>
      </c>
      <c r="AF988" s="50">
        <v>2022</v>
      </c>
      <c r="AG988" s="50">
        <v>2022</v>
      </c>
      <c r="AH988" s="51">
        <v>2022</v>
      </c>
      <c r="AT988" s="30" t="e">
        <f>VLOOKUP(C988,AW:AX,2,FALSE)</f>
        <v>#N/A</v>
      </c>
    </row>
    <row r="989" spans="1:46" ht="61.5" x14ac:dyDescent="0.85">
      <c r="A989" s="30">
        <v>1</v>
      </c>
      <c r="B989" s="108">
        <f>SUBTOTAL(103,$A$751:A989)</f>
        <v>193</v>
      </c>
      <c r="C989" s="34" t="s">
        <v>165</v>
      </c>
      <c r="D989" s="47">
        <f t="shared" si="251"/>
        <v>3457309.86</v>
      </c>
      <c r="E989" s="47">
        <v>0</v>
      </c>
      <c r="F989" s="47">
        <v>0</v>
      </c>
      <c r="G989" s="47">
        <v>0</v>
      </c>
      <c r="H989" s="47">
        <v>0</v>
      </c>
      <c r="I989" s="47">
        <v>0</v>
      </c>
      <c r="J989" s="47">
        <v>0</v>
      </c>
      <c r="K989" s="49">
        <v>0</v>
      </c>
      <c r="L989" s="47">
        <v>0</v>
      </c>
      <c r="M989" s="47">
        <v>866.32</v>
      </c>
      <c r="N989" s="47">
        <v>3258433.36</v>
      </c>
      <c r="O989" s="47">
        <v>0</v>
      </c>
      <c r="P989" s="47">
        <v>0</v>
      </c>
      <c r="Q989" s="47">
        <v>0</v>
      </c>
      <c r="R989" s="47">
        <v>0</v>
      </c>
      <c r="S989" s="47">
        <v>0</v>
      </c>
      <c r="T989" s="47">
        <v>0</v>
      </c>
      <c r="U989" s="47">
        <v>0</v>
      </c>
      <c r="V989" s="47">
        <v>0</v>
      </c>
      <c r="W989" s="47">
        <v>0</v>
      </c>
      <c r="X989" s="47">
        <v>0</v>
      </c>
      <c r="Y989" s="47">
        <v>0</v>
      </c>
      <c r="Z989" s="47">
        <v>0</v>
      </c>
      <c r="AA989" s="47">
        <v>0</v>
      </c>
      <c r="AB989" s="47">
        <v>0</v>
      </c>
      <c r="AC989" s="47">
        <v>48876.5</v>
      </c>
      <c r="AD989" s="47">
        <v>150000</v>
      </c>
      <c r="AE989" s="47">
        <v>0</v>
      </c>
      <c r="AF989" s="50">
        <v>2022</v>
      </c>
      <c r="AG989" s="50">
        <v>2022</v>
      </c>
      <c r="AH989" s="51">
        <v>2022</v>
      </c>
      <c r="AT989" s="30" t="e">
        <f>VLOOKUP(C989,AW:AX,2,FALSE)</f>
        <v>#N/A</v>
      </c>
    </row>
    <row r="990" spans="1:46" ht="61.5" x14ac:dyDescent="0.85">
      <c r="A990" s="30">
        <v>1</v>
      </c>
      <c r="B990" s="108">
        <f>SUBTOTAL(103,$A$751:A990)</f>
        <v>194</v>
      </c>
      <c r="C990" s="34" t="s">
        <v>166</v>
      </c>
      <c r="D990" s="47">
        <f t="shared" si="251"/>
        <v>3906950.76</v>
      </c>
      <c r="E990" s="47">
        <v>0</v>
      </c>
      <c r="F990" s="47">
        <v>0</v>
      </c>
      <c r="G990" s="47">
        <v>0</v>
      </c>
      <c r="H990" s="47">
        <v>0</v>
      </c>
      <c r="I990" s="47">
        <v>0</v>
      </c>
      <c r="J990" s="47">
        <v>0</v>
      </c>
      <c r="K990" s="49">
        <v>0</v>
      </c>
      <c r="L990" s="47">
        <v>0</v>
      </c>
      <c r="M990" s="47">
        <v>748.2</v>
      </c>
      <c r="N990" s="47">
        <v>3701429.32</v>
      </c>
      <c r="O990" s="47">
        <v>0</v>
      </c>
      <c r="P990" s="47">
        <v>0</v>
      </c>
      <c r="Q990" s="47">
        <v>0</v>
      </c>
      <c r="R990" s="47">
        <v>0</v>
      </c>
      <c r="S990" s="47">
        <v>0</v>
      </c>
      <c r="T990" s="47">
        <v>0</v>
      </c>
      <c r="U990" s="47">
        <v>0</v>
      </c>
      <c r="V990" s="47">
        <v>0</v>
      </c>
      <c r="W990" s="47">
        <v>0</v>
      </c>
      <c r="X990" s="47">
        <v>0</v>
      </c>
      <c r="Y990" s="47">
        <v>0</v>
      </c>
      <c r="Z990" s="47">
        <v>0</v>
      </c>
      <c r="AA990" s="47">
        <v>0</v>
      </c>
      <c r="AB990" s="47">
        <v>0</v>
      </c>
      <c r="AC990" s="47">
        <v>55521.440000000002</v>
      </c>
      <c r="AD990" s="47">
        <v>150000</v>
      </c>
      <c r="AE990" s="47">
        <v>0</v>
      </c>
      <c r="AF990" s="50">
        <v>2022</v>
      </c>
      <c r="AG990" s="50">
        <v>2022</v>
      </c>
      <c r="AH990" s="51">
        <v>2022</v>
      </c>
      <c r="AT990" s="30" t="e">
        <f>VLOOKUP(C990,AW:AX,2,FALSE)</f>
        <v>#N/A</v>
      </c>
    </row>
    <row r="991" spans="1:46" ht="61.5" x14ac:dyDescent="0.85">
      <c r="B991" s="34" t="s">
        <v>921</v>
      </c>
      <c r="C991" s="34"/>
      <c r="D991" s="47">
        <f>SUM(D992:D996)</f>
        <v>13993215.270000001</v>
      </c>
      <c r="E991" s="47">
        <f t="shared" ref="E991:AE991" si="252">SUM(E992:E996)</f>
        <v>0</v>
      </c>
      <c r="F991" s="47">
        <f t="shared" si="252"/>
        <v>0</v>
      </c>
      <c r="G991" s="47">
        <f t="shared" si="252"/>
        <v>0</v>
      </c>
      <c r="H991" s="47">
        <f t="shared" si="252"/>
        <v>0</v>
      </c>
      <c r="I991" s="47">
        <f t="shared" si="252"/>
        <v>1819969.95</v>
      </c>
      <c r="J991" s="47">
        <f t="shared" si="252"/>
        <v>0</v>
      </c>
      <c r="K991" s="49">
        <f t="shared" si="252"/>
        <v>0</v>
      </c>
      <c r="L991" s="47">
        <f t="shared" si="252"/>
        <v>0</v>
      </c>
      <c r="M991" s="47">
        <f t="shared" si="252"/>
        <v>2283.64</v>
      </c>
      <c r="N991" s="47">
        <f t="shared" si="252"/>
        <v>10224881.449999999</v>
      </c>
      <c r="O991" s="47">
        <f t="shared" si="252"/>
        <v>338</v>
      </c>
      <c r="P991" s="47">
        <f t="shared" si="252"/>
        <v>884424.73</v>
      </c>
      <c r="Q991" s="47">
        <f t="shared" si="252"/>
        <v>0</v>
      </c>
      <c r="R991" s="47">
        <f t="shared" si="252"/>
        <v>0</v>
      </c>
      <c r="S991" s="47">
        <f t="shared" si="252"/>
        <v>0</v>
      </c>
      <c r="T991" s="47">
        <f t="shared" si="252"/>
        <v>0</v>
      </c>
      <c r="U991" s="47">
        <f t="shared" si="252"/>
        <v>0</v>
      </c>
      <c r="V991" s="47">
        <f t="shared" si="252"/>
        <v>0</v>
      </c>
      <c r="W991" s="47">
        <f t="shared" si="252"/>
        <v>0</v>
      </c>
      <c r="X991" s="47">
        <f t="shared" si="252"/>
        <v>0</v>
      </c>
      <c r="Y991" s="47">
        <f t="shared" si="252"/>
        <v>0</v>
      </c>
      <c r="Z991" s="47">
        <f t="shared" si="252"/>
        <v>0</v>
      </c>
      <c r="AA991" s="47">
        <f t="shared" si="252"/>
        <v>0</v>
      </c>
      <c r="AB991" s="47">
        <f t="shared" si="252"/>
        <v>0</v>
      </c>
      <c r="AC991" s="47">
        <f t="shared" si="252"/>
        <v>193939.13999999998</v>
      </c>
      <c r="AD991" s="47">
        <f t="shared" si="252"/>
        <v>870000</v>
      </c>
      <c r="AE991" s="47">
        <f t="shared" si="252"/>
        <v>0</v>
      </c>
      <c r="AF991" s="130" t="s">
        <v>817</v>
      </c>
      <c r="AG991" s="130" t="s">
        <v>817</v>
      </c>
      <c r="AH991" s="131" t="s">
        <v>817</v>
      </c>
      <c r="AT991" s="30">
        <f>VLOOKUP(C991,AW:AX,2,FALSE)</f>
        <v>0</v>
      </c>
    </row>
    <row r="992" spans="1:46" ht="61.5" x14ac:dyDescent="0.85">
      <c r="A992" s="30">
        <v>1</v>
      </c>
      <c r="B992" s="108">
        <f>SUBTOTAL(103,$A$751:A992)</f>
        <v>195</v>
      </c>
      <c r="C992" s="34" t="s">
        <v>159</v>
      </c>
      <c r="D992" s="47">
        <f t="shared" ref="D992:D996" si="253">E992+F992+G992+H992+I992+J992+L992+N992+P992+R992+T992+U992+V992+W992+X992+Y992+Z992+AA992+AB992+AC992+AD992+AE992</f>
        <v>2147269.5</v>
      </c>
      <c r="E992" s="47">
        <v>0</v>
      </c>
      <c r="F992" s="47">
        <v>0</v>
      </c>
      <c r="G992" s="47">
        <v>0</v>
      </c>
      <c r="H992" s="47">
        <v>0</v>
      </c>
      <c r="I992" s="47">
        <v>1819969.95</v>
      </c>
      <c r="J992" s="47">
        <v>0</v>
      </c>
      <c r="K992" s="58">
        <v>0</v>
      </c>
      <c r="L992" s="47">
        <v>0</v>
      </c>
      <c r="M992" s="47">
        <v>0</v>
      </c>
      <c r="N992" s="47">
        <v>0</v>
      </c>
      <c r="O992" s="47">
        <v>0</v>
      </c>
      <c r="P992" s="47">
        <v>0</v>
      </c>
      <c r="Q992" s="47">
        <v>0</v>
      </c>
      <c r="R992" s="47">
        <v>0</v>
      </c>
      <c r="S992" s="47">
        <v>0</v>
      </c>
      <c r="T992" s="47">
        <v>0</v>
      </c>
      <c r="U992" s="47">
        <v>0</v>
      </c>
      <c r="V992" s="47">
        <v>0</v>
      </c>
      <c r="W992" s="47">
        <v>0</v>
      </c>
      <c r="X992" s="47">
        <v>0</v>
      </c>
      <c r="Y992" s="47">
        <v>0</v>
      </c>
      <c r="Z992" s="47">
        <v>0</v>
      </c>
      <c r="AA992" s="47">
        <v>0</v>
      </c>
      <c r="AB992" s="47">
        <v>0</v>
      </c>
      <c r="AC992" s="47">
        <v>27299.55</v>
      </c>
      <c r="AD992" s="47">
        <v>300000</v>
      </c>
      <c r="AE992" s="47">
        <v>0</v>
      </c>
      <c r="AF992" s="50">
        <v>2022</v>
      </c>
      <c r="AG992" s="50">
        <v>2022</v>
      </c>
      <c r="AH992" s="51">
        <v>2022</v>
      </c>
      <c r="AT992" s="30" t="e">
        <f>VLOOKUP(C992,AW:AX,2,FALSE)</f>
        <v>#N/A</v>
      </c>
    </row>
    <row r="993" spans="1:46" ht="61.5" x14ac:dyDescent="0.85">
      <c r="A993" s="30">
        <v>1</v>
      </c>
      <c r="B993" s="108">
        <f>SUBTOTAL(103,$A$751:A993)</f>
        <v>196</v>
      </c>
      <c r="C993" s="34" t="s">
        <v>160</v>
      </c>
      <c r="D993" s="47">
        <f t="shared" si="253"/>
        <v>491428.7</v>
      </c>
      <c r="E993" s="47">
        <v>0</v>
      </c>
      <c r="F993" s="47">
        <v>0</v>
      </c>
      <c r="G993" s="47">
        <v>0</v>
      </c>
      <c r="H993" s="47">
        <v>0</v>
      </c>
      <c r="I993" s="47">
        <v>0</v>
      </c>
      <c r="J993" s="47">
        <v>0</v>
      </c>
      <c r="K993" s="49">
        <v>0</v>
      </c>
      <c r="L993" s="47">
        <v>0</v>
      </c>
      <c r="M993" s="47">
        <v>0</v>
      </c>
      <c r="N993" s="47">
        <v>0</v>
      </c>
      <c r="O993" s="47">
        <v>146</v>
      </c>
      <c r="P993" s="47">
        <v>365939.61</v>
      </c>
      <c r="Q993" s="47">
        <v>0</v>
      </c>
      <c r="R993" s="47">
        <v>0</v>
      </c>
      <c r="S993" s="47">
        <v>0</v>
      </c>
      <c r="T993" s="47">
        <v>0</v>
      </c>
      <c r="U993" s="47">
        <v>0</v>
      </c>
      <c r="V993" s="47">
        <v>0</v>
      </c>
      <c r="W993" s="47">
        <v>0</v>
      </c>
      <c r="X993" s="47">
        <v>0</v>
      </c>
      <c r="Y993" s="47">
        <v>0</v>
      </c>
      <c r="Z993" s="47">
        <v>0</v>
      </c>
      <c r="AA993" s="47">
        <v>0</v>
      </c>
      <c r="AB993" s="47">
        <v>0</v>
      </c>
      <c r="AC993" s="47">
        <v>5489.09</v>
      </c>
      <c r="AD993" s="47">
        <v>120000</v>
      </c>
      <c r="AE993" s="47">
        <v>0</v>
      </c>
      <c r="AF993" s="50">
        <v>2022</v>
      </c>
      <c r="AG993" s="50">
        <v>2022</v>
      </c>
      <c r="AH993" s="51">
        <v>2022</v>
      </c>
      <c r="AT993" s="30" t="e">
        <f>VLOOKUP(C993,AW:AX,2,FALSE)</f>
        <v>#N/A</v>
      </c>
    </row>
    <row r="994" spans="1:46" ht="61.5" x14ac:dyDescent="0.85">
      <c r="A994" s="30">
        <v>1</v>
      </c>
      <c r="B994" s="108">
        <f>SUBTOTAL(103,$A$751:A994)</f>
        <v>197</v>
      </c>
      <c r="C994" s="34" t="s">
        <v>162</v>
      </c>
      <c r="D994" s="47">
        <f t="shared" si="253"/>
        <v>3873479.02</v>
      </c>
      <c r="E994" s="47">
        <v>0</v>
      </c>
      <c r="F994" s="47">
        <v>0</v>
      </c>
      <c r="G994" s="47">
        <v>0</v>
      </c>
      <c r="H994" s="47">
        <v>0</v>
      </c>
      <c r="I994" s="47">
        <v>0</v>
      </c>
      <c r="J994" s="47">
        <v>0</v>
      </c>
      <c r="K994" s="49">
        <v>0</v>
      </c>
      <c r="L994" s="47">
        <v>0</v>
      </c>
      <c r="M994" s="47">
        <v>741.79</v>
      </c>
      <c r="N994" s="47">
        <v>3668452.24</v>
      </c>
      <c r="O994" s="47">
        <v>0</v>
      </c>
      <c r="P994" s="47">
        <v>0</v>
      </c>
      <c r="Q994" s="47">
        <v>0</v>
      </c>
      <c r="R994" s="47">
        <v>0</v>
      </c>
      <c r="S994" s="47">
        <v>0</v>
      </c>
      <c r="T994" s="47">
        <v>0</v>
      </c>
      <c r="U994" s="47">
        <v>0</v>
      </c>
      <c r="V994" s="47">
        <v>0</v>
      </c>
      <c r="W994" s="47">
        <v>0</v>
      </c>
      <c r="X994" s="47">
        <v>0</v>
      </c>
      <c r="Y994" s="47">
        <v>0</v>
      </c>
      <c r="Z994" s="47">
        <v>0</v>
      </c>
      <c r="AA994" s="47">
        <v>0</v>
      </c>
      <c r="AB994" s="47">
        <v>0</v>
      </c>
      <c r="AC994" s="47">
        <v>55026.78</v>
      </c>
      <c r="AD994" s="47">
        <v>150000</v>
      </c>
      <c r="AE994" s="47">
        <v>0</v>
      </c>
      <c r="AF994" s="50">
        <v>2022</v>
      </c>
      <c r="AG994" s="50">
        <v>2022</v>
      </c>
      <c r="AH994" s="51">
        <v>2022</v>
      </c>
      <c r="AT994" s="30" t="e">
        <f>VLOOKUP(C994,AW:AX,2,FALSE)</f>
        <v>#N/A</v>
      </c>
    </row>
    <row r="995" spans="1:46" ht="61.5" x14ac:dyDescent="0.85">
      <c r="A995" s="30">
        <v>1</v>
      </c>
      <c r="B995" s="108">
        <f>SUBTOTAL(103,$A$751:A995)</f>
        <v>198</v>
      </c>
      <c r="C995" s="34" t="s">
        <v>161</v>
      </c>
      <c r="D995" s="47">
        <f t="shared" si="253"/>
        <v>6834775.6500000004</v>
      </c>
      <c r="E995" s="47">
        <v>0</v>
      </c>
      <c r="F995" s="47">
        <v>0</v>
      </c>
      <c r="G995" s="47">
        <v>0</v>
      </c>
      <c r="H995" s="47">
        <v>0</v>
      </c>
      <c r="I995" s="47">
        <v>0</v>
      </c>
      <c r="J995" s="47">
        <v>0</v>
      </c>
      <c r="K995" s="49">
        <v>0</v>
      </c>
      <c r="L995" s="47">
        <v>0</v>
      </c>
      <c r="M995" s="47">
        <v>1541.85</v>
      </c>
      <c r="N995" s="47">
        <v>6556429.21</v>
      </c>
      <c r="O995" s="47">
        <v>0</v>
      </c>
      <c r="P995" s="47">
        <v>0</v>
      </c>
      <c r="Q995" s="47">
        <v>0</v>
      </c>
      <c r="R995" s="47">
        <v>0</v>
      </c>
      <c r="S995" s="47">
        <v>0</v>
      </c>
      <c r="T995" s="47">
        <v>0</v>
      </c>
      <c r="U995" s="47">
        <v>0</v>
      </c>
      <c r="V995" s="47">
        <v>0</v>
      </c>
      <c r="W995" s="47">
        <v>0</v>
      </c>
      <c r="X995" s="47">
        <v>0</v>
      </c>
      <c r="Y995" s="47">
        <v>0</v>
      </c>
      <c r="Z995" s="47">
        <v>0</v>
      </c>
      <c r="AA995" s="47">
        <v>0</v>
      </c>
      <c r="AB995" s="47">
        <v>0</v>
      </c>
      <c r="AC995" s="47">
        <v>98346.44</v>
      </c>
      <c r="AD995" s="47">
        <v>180000</v>
      </c>
      <c r="AE995" s="47">
        <v>0</v>
      </c>
      <c r="AF995" s="50">
        <v>2022</v>
      </c>
      <c r="AG995" s="50">
        <v>2022</v>
      </c>
      <c r="AH995" s="51">
        <v>2022</v>
      </c>
      <c r="AT995" s="30" t="e">
        <f>VLOOKUP(C995,AW:AX,2,FALSE)</f>
        <v>#N/A</v>
      </c>
    </row>
    <row r="996" spans="1:46" ht="61.5" x14ac:dyDescent="0.85">
      <c r="A996" s="30">
        <v>1</v>
      </c>
      <c r="B996" s="108">
        <f>SUBTOTAL(103,$A$751:A996)</f>
        <v>199</v>
      </c>
      <c r="C996" s="34" t="s">
        <v>171</v>
      </c>
      <c r="D996" s="47">
        <f t="shared" si="253"/>
        <v>646262.4</v>
      </c>
      <c r="E996" s="47">
        <v>0</v>
      </c>
      <c r="F996" s="47">
        <v>0</v>
      </c>
      <c r="G996" s="47">
        <v>0</v>
      </c>
      <c r="H996" s="47">
        <v>0</v>
      </c>
      <c r="I996" s="47">
        <v>0</v>
      </c>
      <c r="J996" s="47">
        <v>0</v>
      </c>
      <c r="K996" s="49">
        <v>0</v>
      </c>
      <c r="L996" s="47">
        <v>0</v>
      </c>
      <c r="M996" s="59">
        <v>0</v>
      </c>
      <c r="N996" s="59">
        <v>0</v>
      </c>
      <c r="O996" s="47">
        <v>192</v>
      </c>
      <c r="P996" s="47">
        <v>518485.12</v>
      </c>
      <c r="Q996" s="47">
        <v>0</v>
      </c>
      <c r="R996" s="47">
        <v>0</v>
      </c>
      <c r="S996" s="47">
        <v>0</v>
      </c>
      <c r="T996" s="47">
        <v>0</v>
      </c>
      <c r="U996" s="47">
        <v>0</v>
      </c>
      <c r="V996" s="47">
        <v>0</v>
      </c>
      <c r="W996" s="47">
        <v>0</v>
      </c>
      <c r="X996" s="47">
        <v>0</v>
      </c>
      <c r="Y996" s="47">
        <v>0</v>
      </c>
      <c r="Z996" s="47">
        <v>0</v>
      </c>
      <c r="AA996" s="47">
        <v>0</v>
      </c>
      <c r="AB996" s="47">
        <v>0</v>
      </c>
      <c r="AC996" s="47">
        <v>7777.28</v>
      </c>
      <c r="AD996" s="47">
        <v>120000</v>
      </c>
      <c r="AE996" s="47">
        <v>0</v>
      </c>
      <c r="AF996" s="50">
        <v>2022</v>
      </c>
      <c r="AG996" s="50">
        <v>2022</v>
      </c>
      <c r="AH996" s="51">
        <v>2022</v>
      </c>
      <c r="AT996" s="30" t="e">
        <f>VLOOKUP(C996,AW:AX,2,FALSE)</f>
        <v>#N/A</v>
      </c>
    </row>
    <row r="997" spans="1:46" ht="61.5" x14ac:dyDescent="0.85">
      <c r="B997" s="34" t="s">
        <v>922</v>
      </c>
      <c r="C997" s="128"/>
      <c r="D997" s="47">
        <f>D998+D999</f>
        <v>9221698.8000000007</v>
      </c>
      <c r="E997" s="47">
        <f t="shared" ref="E997:AE997" si="254">E998+E999</f>
        <v>0</v>
      </c>
      <c r="F997" s="47">
        <f t="shared" si="254"/>
        <v>0</v>
      </c>
      <c r="G997" s="47">
        <f t="shared" si="254"/>
        <v>0</v>
      </c>
      <c r="H997" s="47">
        <f t="shared" si="254"/>
        <v>0</v>
      </c>
      <c r="I997" s="47">
        <f t="shared" si="254"/>
        <v>0</v>
      </c>
      <c r="J997" s="47">
        <f t="shared" si="254"/>
        <v>0</v>
      </c>
      <c r="K997" s="49">
        <f t="shared" si="254"/>
        <v>0</v>
      </c>
      <c r="L997" s="47">
        <f t="shared" si="254"/>
        <v>0</v>
      </c>
      <c r="M997" s="47">
        <f t="shared" si="254"/>
        <v>1766</v>
      </c>
      <c r="N997" s="47">
        <f t="shared" si="254"/>
        <v>8789851.0299999993</v>
      </c>
      <c r="O997" s="47">
        <f t="shared" si="254"/>
        <v>0</v>
      </c>
      <c r="P997" s="47">
        <f t="shared" si="254"/>
        <v>0</v>
      </c>
      <c r="Q997" s="47">
        <f t="shared" si="254"/>
        <v>0</v>
      </c>
      <c r="R997" s="47">
        <f t="shared" si="254"/>
        <v>0</v>
      </c>
      <c r="S997" s="47">
        <f t="shared" si="254"/>
        <v>0</v>
      </c>
      <c r="T997" s="47">
        <f t="shared" si="254"/>
        <v>0</v>
      </c>
      <c r="U997" s="47">
        <f t="shared" si="254"/>
        <v>0</v>
      </c>
      <c r="V997" s="47">
        <f t="shared" si="254"/>
        <v>0</v>
      </c>
      <c r="W997" s="47">
        <f t="shared" si="254"/>
        <v>0</v>
      </c>
      <c r="X997" s="47">
        <f t="shared" si="254"/>
        <v>0</v>
      </c>
      <c r="Y997" s="47">
        <f t="shared" si="254"/>
        <v>0</v>
      </c>
      <c r="Z997" s="47">
        <f t="shared" si="254"/>
        <v>0</v>
      </c>
      <c r="AA997" s="47">
        <f t="shared" si="254"/>
        <v>0</v>
      </c>
      <c r="AB997" s="47">
        <f t="shared" si="254"/>
        <v>0</v>
      </c>
      <c r="AC997" s="47">
        <f t="shared" si="254"/>
        <v>131847.76999999999</v>
      </c>
      <c r="AD997" s="47">
        <f t="shared" si="254"/>
        <v>300000</v>
      </c>
      <c r="AE997" s="47">
        <f t="shared" si="254"/>
        <v>0</v>
      </c>
      <c r="AF997" s="130" t="s">
        <v>817</v>
      </c>
      <c r="AG997" s="130" t="s">
        <v>817</v>
      </c>
      <c r="AH997" s="131" t="s">
        <v>817</v>
      </c>
      <c r="AT997" s="30">
        <f>VLOOKUP(C997,AW:AX,2,FALSE)</f>
        <v>0</v>
      </c>
    </row>
    <row r="998" spans="1:46" ht="61.5" x14ac:dyDescent="0.85">
      <c r="A998" s="30">
        <v>1</v>
      </c>
      <c r="B998" s="108">
        <f>SUBTOTAL(103,$A$751:A998)</f>
        <v>200</v>
      </c>
      <c r="C998" s="34" t="s">
        <v>102</v>
      </c>
      <c r="D998" s="47">
        <f t="shared" ref="D998:D999" si="255">E998+F998+G998+H998+I998+J998+L998+N998+P998+R998+T998+U998+V998+W998+X998+Y998+Z998+AA998+AB998+AC998+AD998+AE998</f>
        <v>4177440</v>
      </c>
      <c r="E998" s="47">
        <v>0</v>
      </c>
      <c r="F998" s="47">
        <v>0</v>
      </c>
      <c r="G998" s="47">
        <v>0</v>
      </c>
      <c r="H998" s="47">
        <v>0</v>
      </c>
      <c r="I998" s="47">
        <v>0</v>
      </c>
      <c r="J998" s="47">
        <v>0</v>
      </c>
      <c r="K998" s="49">
        <v>0</v>
      </c>
      <c r="L998" s="47">
        <v>0</v>
      </c>
      <c r="M998" s="47">
        <v>800</v>
      </c>
      <c r="N998" s="47">
        <v>3967921.18</v>
      </c>
      <c r="O998" s="47">
        <v>0</v>
      </c>
      <c r="P998" s="47">
        <v>0</v>
      </c>
      <c r="Q998" s="47">
        <v>0</v>
      </c>
      <c r="R998" s="47">
        <v>0</v>
      </c>
      <c r="S998" s="47">
        <v>0</v>
      </c>
      <c r="T998" s="47">
        <v>0</v>
      </c>
      <c r="U998" s="47">
        <v>0</v>
      </c>
      <c r="V998" s="47">
        <v>0</v>
      </c>
      <c r="W998" s="47">
        <v>0</v>
      </c>
      <c r="X998" s="47">
        <v>0</v>
      </c>
      <c r="Y998" s="47">
        <v>0</v>
      </c>
      <c r="Z998" s="47">
        <v>0</v>
      </c>
      <c r="AA998" s="47">
        <v>0</v>
      </c>
      <c r="AB998" s="47">
        <v>0</v>
      </c>
      <c r="AC998" s="47">
        <v>59518.82</v>
      </c>
      <c r="AD998" s="47">
        <v>150000</v>
      </c>
      <c r="AE998" s="47">
        <v>0</v>
      </c>
      <c r="AF998" s="50">
        <v>2022</v>
      </c>
      <c r="AG998" s="50">
        <v>2022</v>
      </c>
      <c r="AH998" s="51">
        <v>2022</v>
      </c>
      <c r="AT998" s="30" t="e">
        <f>VLOOKUP(C998,AW:AX,2,FALSE)</f>
        <v>#N/A</v>
      </c>
    </row>
    <row r="999" spans="1:46" ht="61.5" x14ac:dyDescent="0.85">
      <c r="A999" s="30">
        <v>1</v>
      </c>
      <c r="B999" s="108">
        <f>SUBTOTAL(103,$A$751:A999)</f>
        <v>201</v>
      </c>
      <c r="C999" s="34" t="s">
        <v>103</v>
      </c>
      <c r="D999" s="47">
        <f t="shared" si="255"/>
        <v>5044258.8</v>
      </c>
      <c r="E999" s="47">
        <v>0</v>
      </c>
      <c r="F999" s="47">
        <v>0</v>
      </c>
      <c r="G999" s="47">
        <v>0</v>
      </c>
      <c r="H999" s="47">
        <v>0</v>
      </c>
      <c r="I999" s="47">
        <v>0</v>
      </c>
      <c r="J999" s="47">
        <v>0</v>
      </c>
      <c r="K999" s="49">
        <v>0</v>
      </c>
      <c r="L999" s="47">
        <v>0</v>
      </c>
      <c r="M999" s="47">
        <v>966</v>
      </c>
      <c r="N999" s="47">
        <v>4821929.8499999996</v>
      </c>
      <c r="O999" s="47">
        <v>0</v>
      </c>
      <c r="P999" s="47">
        <v>0</v>
      </c>
      <c r="Q999" s="47">
        <v>0</v>
      </c>
      <c r="R999" s="47">
        <v>0</v>
      </c>
      <c r="S999" s="47">
        <v>0</v>
      </c>
      <c r="T999" s="47">
        <v>0</v>
      </c>
      <c r="U999" s="47">
        <v>0</v>
      </c>
      <c r="V999" s="47">
        <v>0</v>
      </c>
      <c r="W999" s="47">
        <v>0</v>
      </c>
      <c r="X999" s="47">
        <v>0</v>
      </c>
      <c r="Y999" s="47">
        <v>0</v>
      </c>
      <c r="Z999" s="47">
        <v>0</v>
      </c>
      <c r="AA999" s="47">
        <v>0</v>
      </c>
      <c r="AB999" s="47">
        <v>0</v>
      </c>
      <c r="AC999" s="47">
        <v>72328.95</v>
      </c>
      <c r="AD999" s="47">
        <v>150000</v>
      </c>
      <c r="AE999" s="47">
        <v>0</v>
      </c>
      <c r="AF999" s="50">
        <v>2022</v>
      </c>
      <c r="AG999" s="50">
        <v>2022</v>
      </c>
      <c r="AH999" s="51">
        <v>2022</v>
      </c>
      <c r="AT999" s="30" t="e">
        <f>VLOOKUP(C999,AW:AX,2,FALSE)</f>
        <v>#N/A</v>
      </c>
    </row>
    <row r="1000" spans="1:46" ht="61.5" x14ac:dyDescent="0.85">
      <c r="B1000" s="34" t="s">
        <v>950</v>
      </c>
      <c r="C1000" s="34"/>
      <c r="D1000" s="47">
        <f>D1001</f>
        <v>3623929.1999999997</v>
      </c>
      <c r="E1000" s="47">
        <f t="shared" ref="E1000:AE1000" si="256">E1001</f>
        <v>0</v>
      </c>
      <c r="F1000" s="47">
        <f t="shared" si="256"/>
        <v>0</v>
      </c>
      <c r="G1000" s="47">
        <f t="shared" si="256"/>
        <v>0</v>
      </c>
      <c r="H1000" s="47">
        <f t="shared" si="256"/>
        <v>0</v>
      </c>
      <c r="I1000" s="47">
        <f t="shared" si="256"/>
        <v>0</v>
      </c>
      <c r="J1000" s="47">
        <f t="shared" si="256"/>
        <v>0</v>
      </c>
      <c r="K1000" s="49">
        <f t="shared" si="256"/>
        <v>0</v>
      </c>
      <c r="L1000" s="47">
        <f t="shared" si="256"/>
        <v>0</v>
      </c>
      <c r="M1000" s="47">
        <f t="shared" si="256"/>
        <v>694</v>
      </c>
      <c r="N1000" s="47">
        <f t="shared" si="256"/>
        <v>3422590.34</v>
      </c>
      <c r="O1000" s="47">
        <f t="shared" si="256"/>
        <v>0</v>
      </c>
      <c r="P1000" s="47">
        <f t="shared" si="256"/>
        <v>0</v>
      </c>
      <c r="Q1000" s="47">
        <f t="shared" si="256"/>
        <v>0</v>
      </c>
      <c r="R1000" s="47">
        <f t="shared" si="256"/>
        <v>0</v>
      </c>
      <c r="S1000" s="47">
        <f t="shared" si="256"/>
        <v>0</v>
      </c>
      <c r="T1000" s="47">
        <f t="shared" si="256"/>
        <v>0</v>
      </c>
      <c r="U1000" s="47">
        <f t="shared" si="256"/>
        <v>0</v>
      </c>
      <c r="V1000" s="47">
        <f t="shared" si="256"/>
        <v>0</v>
      </c>
      <c r="W1000" s="47">
        <f t="shared" si="256"/>
        <v>0</v>
      </c>
      <c r="X1000" s="47">
        <f t="shared" si="256"/>
        <v>0</v>
      </c>
      <c r="Y1000" s="47">
        <f t="shared" si="256"/>
        <v>0</v>
      </c>
      <c r="Z1000" s="47">
        <f t="shared" si="256"/>
        <v>0</v>
      </c>
      <c r="AA1000" s="47">
        <f t="shared" si="256"/>
        <v>0</v>
      </c>
      <c r="AB1000" s="47">
        <f t="shared" si="256"/>
        <v>0</v>
      </c>
      <c r="AC1000" s="47">
        <f t="shared" si="256"/>
        <v>51338.86</v>
      </c>
      <c r="AD1000" s="47">
        <f t="shared" si="256"/>
        <v>150000</v>
      </c>
      <c r="AE1000" s="47">
        <f t="shared" si="256"/>
        <v>0</v>
      </c>
      <c r="AF1000" s="130" t="s">
        <v>817</v>
      </c>
      <c r="AG1000" s="130" t="s">
        <v>817</v>
      </c>
      <c r="AH1000" s="131" t="s">
        <v>817</v>
      </c>
      <c r="AT1000" s="30">
        <f>VLOOKUP(C1000,AW:AX,2,FALSE)</f>
        <v>0</v>
      </c>
    </row>
    <row r="1001" spans="1:46" ht="61.5" x14ac:dyDescent="0.85">
      <c r="A1001" s="30">
        <v>1</v>
      </c>
      <c r="B1001" s="108">
        <f>SUBTOTAL(103,$A$751:A1001)</f>
        <v>202</v>
      </c>
      <c r="C1001" s="34" t="s">
        <v>107</v>
      </c>
      <c r="D1001" s="47">
        <f>E1001+F1001+G1001+H1001+I1001+J1001+L1001+N1001+P1001+R1001+T1001+U1001+V1001+W1001+X1001+Y1001+Z1001+AA1001+AB1001+AC1001+AD1001+AE1001</f>
        <v>3623929.1999999997</v>
      </c>
      <c r="E1001" s="47">
        <v>0</v>
      </c>
      <c r="F1001" s="47">
        <v>0</v>
      </c>
      <c r="G1001" s="47">
        <v>0</v>
      </c>
      <c r="H1001" s="47">
        <v>0</v>
      </c>
      <c r="I1001" s="47">
        <v>0</v>
      </c>
      <c r="J1001" s="47">
        <v>0</v>
      </c>
      <c r="K1001" s="49">
        <v>0</v>
      </c>
      <c r="L1001" s="47">
        <v>0</v>
      </c>
      <c r="M1001" s="47">
        <v>694</v>
      </c>
      <c r="N1001" s="47">
        <v>3422590.34</v>
      </c>
      <c r="O1001" s="47">
        <v>0</v>
      </c>
      <c r="P1001" s="47">
        <v>0</v>
      </c>
      <c r="Q1001" s="47">
        <v>0</v>
      </c>
      <c r="R1001" s="47">
        <v>0</v>
      </c>
      <c r="S1001" s="47">
        <v>0</v>
      </c>
      <c r="T1001" s="47">
        <v>0</v>
      </c>
      <c r="U1001" s="47">
        <v>0</v>
      </c>
      <c r="V1001" s="47">
        <v>0</v>
      </c>
      <c r="W1001" s="47">
        <v>0</v>
      </c>
      <c r="X1001" s="47">
        <v>0</v>
      </c>
      <c r="Y1001" s="47">
        <v>0</v>
      </c>
      <c r="Z1001" s="47">
        <v>0</v>
      </c>
      <c r="AA1001" s="47">
        <v>0</v>
      </c>
      <c r="AB1001" s="47">
        <v>0</v>
      </c>
      <c r="AC1001" s="47">
        <v>51338.86</v>
      </c>
      <c r="AD1001" s="47">
        <v>150000</v>
      </c>
      <c r="AE1001" s="47">
        <v>0</v>
      </c>
      <c r="AF1001" s="50">
        <v>2022</v>
      </c>
      <c r="AG1001" s="50">
        <v>2022</v>
      </c>
      <c r="AH1001" s="51">
        <v>2022</v>
      </c>
      <c r="AT1001" s="30" t="e">
        <f>VLOOKUP(C1001,AW:AX,2,FALSE)</f>
        <v>#N/A</v>
      </c>
    </row>
    <row r="1002" spans="1:46" ht="61.5" x14ac:dyDescent="0.85">
      <c r="B1002" s="34" t="s">
        <v>924</v>
      </c>
      <c r="C1002" s="34"/>
      <c r="D1002" s="47">
        <f>D1003</f>
        <v>3080862</v>
      </c>
      <c r="E1002" s="47">
        <f t="shared" ref="E1002:AE1002" si="257">E1003</f>
        <v>0</v>
      </c>
      <c r="F1002" s="47">
        <f t="shared" si="257"/>
        <v>0</v>
      </c>
      <c r="G1002" s="47">
        <f t="shared" si="257"/>
        <v>0</v>
      </c>
      <c r="H1002" s="47">
        <f t="shared" si="257"/>
        <v>0</v>
      </c>
      <c r="I1002" s="47">
        <f t="shared" si="257"/>
        <v>0</v>
      </c>
      <c r="J1002" s="47">
        <f t="shared" si="257"/>
        <v>0</v>
      </c>
      <c r="K1002" s="49">
        <f t="shared" si="257"/>
        <v>0</v>
      </c>
      <c r="L1002" s="47">
        <f t="shared" si="257"/>
        <v>0</v>
      </c>
      <c r="M1002" s="47">
        <f t="shared" si="257"/>
        <v>590</v>
      </c>
      <c r="N1002" s="47">
        <f t="shared" si="257"/>
        <v>2887548.77</v>
      </c>
      <c r="O1002" s="47">
        <f t="shared" si="257"/>
        <v>0</v>
      </c>
      <c r="P1002" s="47">
        <f t="shared" si="257"/>
        <v>0</v>
      </c>
      <c r="Q1002" s="47">
        <f t="shared" si="257"/>
        <v>0</v>
      </c>
      <c r="R1002" s="47">
        <f t="shared" si="257"/>
        <v>0</v>
      </c>
      <c r="S1002" s="47">
        <f t="shared" si="257"/>
        <v>0</v>
      </c>
      <c r="T1002" s="47">
        <f t="shared" si="257"/>
        <v>0</v>
      </c>
      <c r="U1002" s="47">
        <f t="shared" si="257"/>
        <v>0</v>
      </c>
      <c r="V1002" s="47">
        <f t="shared" si="257"/>
        <v>0</v>
      </c>
      <c r="W1002" s="47">
        <f t="shared" si="257"/>
        <v>0</v>
      </c>
      <c r="X1002" s="47">
        <f t="shared" si="257"/>
        <v>0</v>
      </c>
      <c r="Y1002" s="47">
        <f t="shared" si="257"/>
        <v>0</v>
      </c>
      <c r="Z1002" s="47">
        <f t="shared" si="257"/>
        <v>0</v>
      </c>
      <c r="AA1002" s="47">
        <f t="shared" si="257"/>
        <v>0</v>
      </c>
      <c r="AB1002" s="47">
        <f t="shared" si="257"/>
        <v>0</v>
      </c>
      <c r="AC1002" s="47">
        <f t="shared" si="257"/>
        <v>43313.23</v>
      </c>
      <c r="AD1002" s="47">
        <f t="shared" si="257"/>
        <v>150000</v>
      </c>
      <c r="AE1002" s="47">
        <f t="shared" si="257"/>
        <v>0</v>
      </c>
      <c r="AF1002" s="130" t="s">
        <v>817</v>
      </c>
      <c r="AG1002" s="130" t="s">
        <v>817</v>
      </c>
      <c r="AH1002" s="131" t="s">
        <v>817</v>
      </c>
      <c r="AT1002" s="30">
        <f>VLOOKUP(C1002,AW:AX,2,FALSE)</f>
        <v>0</v>
      </c>
    </row>
    <row r="1003" spans="1:46" ht="61.5" x14ac:dyDescent="0.85">
      <c r="A1003" s="30">
        <v>1</v>
      </c>
      <c r="B1003" s="108">
        <f>SUBTOTAL(103,$A$751:A1003)</f>
        <v>203</v>
      </c>
      <c r="C1003" s="34" t="s">
        <v>104</v>
      </c>
      <c r="D1003" s="47">
        <f>E1003+F1003+G1003+H1003+I1003+J1003+L1003+N1003+P1003+R1003+T1003+U1003+V1003+W1003+X1003+Y1003+Z1003+AA1003+AB1003+AC1003+AD1003+AE1003</f>
        <v>3080862</v>
      </c>
      <c r="E1003" s="47">
        <v>0</v>
      </c>
      <c r="F1003" s="47">
        <v>0</v>
      </c>
      <c r="G1003" s="47">
        <v>0</v>
      </c>
      <c r="H1003" s="47">
        <v>0</v>
      </c>
      <c r="I1003" s="47">
        <v>0</v>
      </c>
      <c r="J1003" s="47">
        <v>0</v>
      </c>
      <c r="K1003" s="49">
        <v>0</v>
      </c>
      <c r="L1003" s="47">
        <v>0</v>
      </c>
      <c r="M1003" s="47">
        <v>590</v>
      </c>
      <c r="N1003" s="47">
        <v>2887548.77</v>
      </c>
      <c r="O1003" s="47">
        <v>0</v>
      </c>
      <c r="P1003" s="47">
        <v>0</v>
      </c>
      <c r="Q1003" s="47">
        <v>0</v>
      </c>
      <c r="R1003" s="47">
        <v>0</v>
      </c>
      <c r="S1003" s="47">
        <v>0</v>
      </c>
      <c r="T1003" s="47">
        <v>0</v>
      </c>
      <c r="U1003" s="47">
        <v>0</v>
      </c>
      <c r="V1003" s="47">
        <v>0</v>
      </c>
      <c r="W1003" s="47">
        <v>0</v>
      </c>
      <c r="X1003" s="47">
        <v>0</v>
      </c>
      <c r="Y1003" s="47">
        <v>0</v>
      </c>
      <c r="Z1003" s="47">
        <v>0</v>
      </c>
      <c r="AA1003" s="47">
        <v>0</v>
      </c>
      <c r="AB1003" s="47">
        <v>0</v>
      </c>
      <c r="AC1003" s="47">
        <v>43313.23</v>
      </c>
      <c r="AD1003" s="47">
        <v>150000</v>
      </c>
      <c r="AE1003" s="47">
        <v>0</v>
      </c>
      <c r="AF1003" s="50">
        <v>2022</v>
      </c>
      <c r="AG1003" s="50">
        <v>2022</v>
      </c>
      <c r="AH1003" s="51">
        <v>2022</v>
      </c>
      <c r="AT1003" s="30" t="e">
        <f>VLOOKUP(C1003,AW:AX,2,FALSE)</f>
        <v>#N/A</v>
      </c>
    </row>
    <row r="1004" spans="1:46" ht="61.5" x14ac:dyDescent="0.85">
      <c r="B1004" s="34" t="s">
        <v>925</v>
      </c>
      <c r="C1004" s="34"/>
      <c r="D1004" s="47">
        <f>D1005+D1006</f>
        <v>2610892.59</v>
      </c>
      <c r="E1004" s="47">
        <f t="shared" ref="E1004:AE1004" si="258">E1005+E1006</f>
        <v>0</v>
      </c>
      <c r="F1004" s="47">
        <f t="shared" si="258"/>
        <v>0</v>
      </c>
      <c r="G1004" s="47">
        <f t="shared" si="258"/>
        <v>0</v>
      </c>
      <c r="H1004" s="47">
        <f t="shared" si="258"/>
        <v>0</v>
      </c>
      <c r="I1004" s="47">
        <f t="shared" si="258"/>
        <v>0</v>
      </c>
      <c r="J1004" s="47">
        <f t="shared" si="258"/>
        <v>0</v>
      </c>
      <c r="K1004" s="49">
        <f t="shared" si="258"/>
        <v>0</v>
      </c>
      <c r="L1004" s="47">
        <f t="shared" si="258"/>
        <v>0</v>
      </c>
      <c r="M1004" s="47">
        <f t="shared" si="258"/>
        <v>500</v>
      </c>
      <c r="N1004" s="47">
        <f t="shared" si="258"/>
        <v>2335854.77</v>
      </c>
      <c r="O1004" s="47">
        <f t="shared" si="258"/>
        <v>0</v>
      </c>
      <c r="P1004" s="47">
        <f t="shared" si="258"/>
        <v>0</v>
      </c>
      <c r="Q1004" s="47">
        <f t="shared" si="258"/>
        <v>0</v>
      </c>
      <c r="R1004" s="47">
        <f t="shared" si="258"/>
        <v>0</v>
      </c>
      <c r="S1004" s="47">
        <f t="shared" si="258"/>
        <v>0</v>
      </c>
      <c r="T1004" s="47">
        <f t="shared" si="258"/>
        <v>0</v>
      </c>
      <c r="U1004" s="47">
        <f t="shared" si="258"/>
        <v>0</v>
      </c>
      <c r="V1004" s="47">
        <f t="shared" si="258"/>
        <v>0</v>
      </c>
      <c r="W1004" s="47">
        <f t="shared" si="258"/>
        <v>0</v>
      </c>
      <c r="X1004" s="47">
        <f t="shared" si="258"/>
        <v>0</v>
      </c>
      <c r="Y1004" s="47">
        <f t="shared" si="258"/>
        <v>0</v>
      </c>
      <c r="Z1004" s="47">
        <f t="shared" si="258"/>
        <v>0</v>
      </c>
      <c r="AA1004" s="47">
        <f t="shared" si="258"/>
        <v>0</v>
      </c>
      <c r="AB1004" s="47">
        <f t="shared" si="258"/>
        <v>0</v>
      </c>
      <c r="AC1004" s="47">
        <f t="shared" si="258"/>
        <v>35037.82</v>
      </c>
      <c r="AD1004" s="47">
        <f t="shared" si="258"/>
        <v>240000</v>
      </c>
      <c r="AE1004" s="47">
        <f t="shared" si="258"/>
        <v>0</v>
      </c>
      <c r="AF1004" s="130" t="s">
        <v>817</v>
      </c>
      <c r="AG1004" s="130" t="s">
        <v>817</v>
      </c>
      <c r="AH1004" s="131" t="s">
        <v>817</v>
      </c>
      <c r="AT1004" s="30">
        <f>VLOOKUP(C1004,AW:AX,2,FALSE)</f>
        <v>0</v>
      </c>
    </row>
    <row r="1005" spans="1:46" ht="61.5" x14ac:dyDescent="0.85">
      <c r="A1005" s="30">
        <v>1</v>
      </c>
      <c r="B1005" s="108">
        <f>SUBTOTAL(103,$A$751:A1005)</f>
        <v>204</v>
      </c>
      <c r="C1005" s="34" t="s">
        <v>105</v>
      </c>
      <c r="D1005" s="47">
        <f t="shared" ref="D1005:D1006" si="259">E1005+F1005+G1005+H1005+I1005+J1005+L1005+N1005+P1005+R1005+T1005+U1005+V1005+W1005+X1005+Y1005+Z1005+AA1005+AB1005+AC1005+AD1005+AE1005</f>
        <v>1321115.3999999999</v>
      </c>
      <c r="E1005" s="47">
        <v>0</v>
      </c>
      <c r="F1005" s="47">
        <v>0</v>
      </c>
      <c r="G1005" s="47">
        <v>0</v>
      </c>
      <c r="H1005" s="47">
        <v>0</v>
      </c>
      <c r="I1005" s="47">
        <v>0</v>
      </c>
      <c r="J1005" s="47">
        <v>0</v>
      </c>
      <c r="K1005" s="49">
        <v>0</v>
      </c>
      <c r="L1005" s="47">
        <v>0</v>
      </c>
      <c r="M1005" s="47">
        <v>253</v>
      </c>
      <c r="N1005" s="47">
        <v>1183364.93</v>
      </c>
      <c r="O1005" s="47">
        <v>0</v>
      </c>
      <c r="P1005" s="47">
        <v>0</v>
      </c>
      <c r="Q1005" s="47">
        <v>0</v>
      </c>
      <c r="R1005" s="47">
        <v>0</v>
      </c>
      <c r="S1005" s="47">
        <v>0</v>
      </c>
      <c r="T1005" s="47">
        <v>0</v>
      </c>
      <c r="U1005" s="47">
        <v>0</v>
      </c>
      <c r="V1005" s="47">
        <v>0</v>
      </c>
      <c r="W1005" s="47">
        <v>0</v>
      </c>
      <c r="X1005" s="47">
        <v>0</v>
      </c>
      <c r="Y1005" s="47">
        <v>0</v>
      </c>
      <c r="Z1005" s="47">
        <v>0</v>
      </c>
      <c r="AA1005" s="47">
        <v>0</v>
      </c>
      <c r="AB1005" s="47">
        <v>0</v>
      </c>
      <c r="AC1005" s="47">
        <v>17750.47</v>
      </c>
      <c r="AD1005" s="47">
        <v>120000</v>
      </c>
      <c r="AE1005" s="47">
        <v>0</v>
      </c>
      <c r="AF1005" s="50">
        <v>2022</v>
      </c>
      <c r="AG1005" s="50">
        <v>2022</v>
      </c>
      <c r="AH1005" s="51">
        <v>2022</v>
      </c>
      <c r="AT1005" s="30" t="e">
        <f>VLOOKUP(C1005,AW:AX,2,FALSE)</f>
        <v>#N/A</v>
      </c>
    </row>
    <row r="1006" spans="1:46" ht="61.5" x14ac:dyDescent="0.85">
      <c r="A1006" s="30">
        <v>1</v>
      </c>
      <c r="B1006" s="108">
        <f>SUBTOTAL(103,$A$751:A1006)</f>
        <v>205</v>
      </c>
      <c r="C1006" s="34" t="s">
        <v>106</v>
      </c>
      <c r="D1006" s="47">
        <f t="shared" si="259"/>
        <v>1289777.1900000002</v>
      </c>
      <c r="E1006" s="47">
        <v>0</v>
      </c>
      <c r="F1006" s="47">
        <v>0</v>
      </c>
      <c r="G1006" s="47">
        <v>0</v>
      </c>
      <c r="H1006" s="47">
        <v>0</v>
      </c>
      <c r="I1006" s="47">
        <v>0</v>
      </c>
      <c r="J1006" s="47">
        <v>0</v>
      </c>
      <c r="K1006" s="49">
        <v>0</v>
      </c>
      <c r="L1006" s="47">
        <v>0</v>
      </c>
      <c r="M1006" s="47">
        <v>247</v>
      </c>
      <c r="N1006" s="47">
        <v>1152489.8400000001</v>
      </c>
      <c r="O1006" s="47">
        <v>0</v>
      </c>
      <c r="P1006" s="47">
        <v>0</v>
      </c>
      <c r="Q1006" s="47">
        <v>0</v>
      </c>
      <c r="R1006" s="47">
        <v>0</v>
      </c>
      <c r="S1006" s="47">
        <v>0</v>
      </c>
      <c r="T1006" s="47">
        <v>0</v>
      </c>
      <c r="U1006" s="47">
        <v>0</v>
      </c>
      <c r="V1006" s="47">
        <v>0</v>
      </c>
      <c r="W1006" s="47">
        <v>0</v>
      </c>
      <c r="X1006" s="47">
        <v>0</v>
      </c>
      <c r="Y1006" s="47">
        <v>0</v>
      </c>
      <c r="Z1006" s="47">
        <v>0</v>
      </c>
      <c r="AA1006" s="47">
        <v>0</v>
      </c>
      <c r="AB1006" s="47">
        <v>0</v>
      </c>
      <c r="AC1006" s="47">
        <v>17287.349999999999</v>
      </c>
      <c r="AD1006" s="47">
        <v>120000</v>
      </c>
      <c r="AE1006" s="47">
        <v>0</v>
      </c>
      <c r="AF1006" s="50">
        <v>2022</v>
      </c>
      <c r="AG1006" s="50">
        <v>2022</v>
      </c>
      <c r="AH1006" s="51">
        <v>2022</v>
      </c>
      <c r="AT1006" s="30" t="e">
        <f>VLOOKUP(C1006,AW:AX,2,FALSE)</f>
        <v>#N/A</v>
      </c>
    </row>
    <row r="1007" spans="1:46" ht="61.5" x14ac:dyDescent="0.85">
      <c r="B1007" s="34" t="s">
        <v>927</v>
      </c>
      <c r="C1007" s="128"/>
      <c r="D1007" s="47">
        <f>D1008+D1009+D1010</f>
        <v>6332416.4000000004</v>
      </c>
      <c r="E1007" s="47">
        <f t="shared" ref="E1007:AE1007" si="260">E1008+E1009+E1010</f>
        <v>0</v>
      </c>
      <c r="F1007" s="47">
        <f t="shared" si="260"/>
        <v>0</v>
      </c>
      <c r="G1007" s="47">
        <f t="shared" si="260"/>
        <v>0</v>
      </c>
      <c r="H1007" s="47">
        <f t="shared" si="260"/>
        <v>0</v>
      </c>
      <c r="I1007" s="47">
        <f t="shared" si="260"/>
        <v>0</v>
      </c>
      <c r="J1007" s="47">
        <f t="shared" si="260"/>
        <v>0</v>
      </c>
      <c r="K1007" s="49">
        <f t="shared" si="260"/>
        <v>0</v>
      </c>
      <c r="L1007" s="47">
        <f t="shared" si="260"/>
        <v>0</v>
      </c>
      <c r="M1007" s="47">
        <f t="shared" si="260"/>
        <v>696</v>
      </c>
      <c r="N1007" s="47">
        <f t="shared" si="260"/>
        <v>3349359.61</v>
      </c>
      <c r="O1007" s="47">
        <f t="shared" si="260"/>
        <v>0</v>
      </c>
      <c r="P1007" s="47">
        <f t="shared" si="260"/>
        <v>0</v>
      </c>
      <c r="Q1007" s="47">
        <f t="shared" si="260"/>
        <v>910</v>
      </c>
      <c r="R1007" s="47">
        <f t="shared" si="260"/>
        <v>2485533.4</v>
      </c>
      <c r="S1007" s="47">
        <f t="shared" si="260"/>
        <v>0</v>
      </c>
      <c r="T1007" s="47">
        <f t="shared" si="260"/>
        <v>0</v>
      </c>
      <c r="U1007" s="47">
        <f t="shared" si="260"/>
        <v>0</v>
      </c>
      <c r="V1007" s="47">
        <f t="shared" si="260"/>
        <v>0</v>
      </c>
      <c r="W1007" s="47">
        <f t="shared" si="260"/>
        <v>0</v>
      </c>
      <c r="X1007" s="47">
        <f t="shared" si="260"/>
        <v>0</v>
      </c>
      <c r="Y1007" s="47">
        <f t="shared" si="260"/>
        <v>0</v>
      </c>
      <c r="Z1007" s="47">
        <f t="shared" si="260"/>
        <v>0</v>
      </c>
      <c r="AA1007" s="47">
        <f t="shared" si="260"/>
        <v>0</v>
      </c>
      <c r="AB1007" s="47">
        <f t="shared" si="260"/>
        <v>0</v>
      </c>
      <c r="AC1007" s="47">
        <f t="shared" si="260"/>
        <v>87523.39</v>
      </c>
      <c r="AD1007" s="47">
        <f t="shared" si="260"/>
        <v>410000</v>
      </c>
      <c r="AE1007" s="47">
        <f t="shared" si="260"/>
        <v>0</v>
      </c>
      <c r="AF1007" s="130" t="s">
        <v>817</v>
      </c>
      <c r="AG1007" s="130" t="s">
        <v>817</v>
      </c>
      <c r="AH1007" s="131" t="s">
        <v>817</v>
      </c>
      <c r="AT1007" s="30">
        <f>VLOOKUP(C1007,AW:AX,2,FALSE)</f>
        <v>0</v>
      </c>
    </row>
    <row r="1008" spans="1:46" ht="61.5" x14ac:dyDescent="0.85">
      <c r="A1008" s="30">
        <v>1</v>
      </c>
      <c r="B1008" s="108">
        <f>SUBTOTAL(103,$A$751:A1008)</f>
        <v>206</v>
      </c>
      <c r="C1008" s="34" t="s">
        <v>199</v>
      </c>
      <c r="D1008" s="47">
        <f t="shared" ref="D1008:D1010" si="261">E1008+F1008+G1008+H1008+I1008+J1008+L1008+N1008+P1008+R1008+T1008+U1008+V1008+W1008+X1008+Y1008+Z1008+AA1008+AB1008+AC1008+AD1008+AE1008</f>
        <v>3549600</v>
      </c>
      <c r="E1008" s="47">
        <v>0</v>
      </c>
      <c r="F1008" s="47">
        <v>0</v>
      </c>
      <c r="G1008" s="47">
        <v>0</v>
      </c>
      <c r="H1008" s="47">
        <v>0</v>
      </c>
      <c r="I1008" s="47">
        <v>0</v>
      </c>
      <c r="J1008" s="47">
        <v>0</v>
      </c>
      <c r="K1008" s="49">
        <v>0</v>
      </c>
      <c r="L1008" s="47">
        <v>0</v>
      </c>
      <c r="M1008" s="47">
        <v>696</v>
      </c>
      <c r="N1008" s="47">
        <v>3349359.61</v>
      </c>
      <c r="O1008" s="47">
        <v>0</v>
      </c>
      <c r="P1008" s="47">
        <v>0</v>
      </c>
      <c r="Q1008" s="47">
        <v>0</v>
      </c>
      <c r="R1008" s="47">
        <v>0</v>
      </c>
      <c r="S1008" s="47">
        <v>0</v>
      </c>
      <c r="T1008" s="47">
        <v>0</v>
      </c>
      <c r="U1008" s="47">
        <v>0</v>
      </c>
      <c r="V1008" s="47">
        <v>0</v>
      </c>
      <c r="W1008" s="47">
        <v>0</v>
      </c>
      <c r="X1008" s="47">
        <v>0</v>
      </c>
      <c r="Y1008" s="47">
        <v>0</v>
      </c>
      <c r="Z1008" s="47">
        <v>0</v>
      </c>
      <c r="AA1008" s="47">
        <v>0</v>
      </c>
      <c r="AB1008" s="47">
        <v>0</v>
      </c>
      <c r="AC1008" s="47">
        <v>50240.39</v>
      </c>
      <c r="AD1008" s="47">
        <v>150000</v>
      </c>
      <c r="AE1008" s="47">
        <v>0</v>
      </c>
      <c r="AF1008" s="50">
        <v>2022</v>
      </c>
      <c r="AG1008" s="50">
        <v>2022</v>
      </c>
      <c r="AH1008" s="51">
        <v>2022</v>
      </c>
      <c r="AT1008" s="30" t="e">
        <f>VLOOKUP(C1008,AW:AX,2,FALSE)</f>
        <v>#N/A</v>
      </c>
    </row>
    <row r="1009" spans="1:46" ht="61.5" x14ac:dyDescent="0.85">
      <c r="A1009" s="30">
        <v>1</v>
      </c>
      <c r="B1009" s="108">
        <f>SUBTOTAL(103,$A$751:A1009)</f>
        <v>207</v>
      </c>
      <c r="C1009" s="34" t="s">
        <v>200</v>
      </c>
      <c r="D1009" s="47">
        <f t="shared" si="261"/>
        <v>1391408.2</v>
      </c>
      <c r="E1009" s="47">
        <v>0</v>
      </c>
      <c r="F1009" s="47">
        <v>0</v>
      </c>
      <c r="G1009" s="47">
        <v>0</v>
      </c>
      <c r="H1009" s="47">
        <v>0</v>
      </c>
      <c r="I1009" s="47">
        <v>0</v>
      </c>
      <c r="J1009" s="47">
        <v>0</v>
      </c>
      <c r="K1009" s="49">
        <v>0</v>
      </c>
      <c r="L1009" s="47">
        <v>0</v>
      </c>
      <c r="M1009" s="47">
        <v>0</v>
      </c>
      <c r="N1009" s="47">
        <v>0</v>
      </c>
      <c r="O1009" s="47">
        <v>0</v>
      </c>
      <c r="P1009" s="47">
        <v>0</v>
      </c>
      <c r="Q1009" s="47">
        <v>455</v>
      </c>
      <c r="R1009" s="47">
        <v>1242766.7</v>
      </c>
      <c r="S1009" s="47">
        <v>0</v>
      </c>
      <c r="T1009" s="47">
        <v>0</v>
      </c>
      <c r="U1009" s="47">
        <v>0</v>
      </c>
      <c r="V1009" s="47">
        <v>0</v>
      </c>
      <c r="W1009" s="47">
        <v>0</v>
      </c>
      <c r="X1009" s="47">
        <v>0</v>
      </c>
      <c r="Y1009" s="47">
        <v>0</v>
      </c>
      <c r="Z1009" s="47">
        <v>0</v>
      </c>
      <c r="AA1009" s="47">
        <v>0</v>
      </c>
      <c r="AB1009" s="47">
        <v>0</v>
      </c>
      <c r="AC1009" s="47">
        <v>18641.5</v>
      </c>
      <c r="AD1009" s="47">
        <v>130000</v>
      </c>
      <c r="AE1009" s="47">
        <v>0</v>
      </c>
      <c r="AF1009" s="50">
        <v>2022</v>
      </c>
      <c r="AG1009" s="50">
        <v>2022</v>
      </c>
      <c r="AH1009" s="51">
        <v>2022</v>
      </c>
      <c r="AT1009" s="30" t="e">
        <f>VLOOKUP(C1009,AW:AX,2,FALSE)</f>
        <v>#N/A</v>
      </c>
    </row>
    <row r="1010" spans="1:46" ht="61.5" x14ac:dyDescent="0.85">
      <c r="A1010" s="30">
        <v>1</v>
      </c>
      <c r="B1010" s="108">
        <f>SUBTOTAL(103,$A$751:A1010)</f>
        <v>208</v>
      </c>
      <c r="C1010" s="34" t="s">
        <v>201</v>
      </c>
      <c r="D1010" s="47">
        <f t="shared" si="261"/>
        <v>1391408.2</v>
      </c>
      <c r="E1010" s="47">
        <v>0</v>
      </c>
      <c r="F1010" s="47">
        <v>0</v>
      </c>
      <c r="G1010" s="47">
        <v>0</v>
      </c>
      <c r="H1010" s="47">
        <v>0</v>
      </c>
      <c r="I1010" s="47">
        <v>0</v>
      </c>
      <c r="J1010" s="47">
        <v>0</v>
      </c>
      <c r="K1010" s="49">
        <v>0</v>
      </c>
      <c r="L1010" s="47">
        <v>0</v>
      </c>
      <c r="M1010" s="47">
        <v>0</v>
      </c>
      <c r="N1010" s="47">
        <v>0</v>
      </c>
      <c r="O1010" s="47">
        <v>0</v>
      </c>
      <c r="P1010" s="47">
        <v>0</v>
      </c>
      <c r="Q1010" s="47">
        <v>455</v>
      </c>
      <c r="R1010" s="47">
        <v>1242766.7</v>
      </c>
      <c r="S1010" s="47">
        <v>0</v>
      </c>
      <c r="T1010" s="47">
        <v>0</v>
      </c>
      <c r="U1010" s="47">
        <v>0</v>
      </c>
      <c r="V1010" s="47">
        <v>0</v>
      </c>
      <c r="W1010" s="47">
        <v>0</v>
      </c>
      <c r="X1010" s="47">
        <v>0</v>
      </c>
      <c r="Y1010" s="47">
        <v>0</v>
      </c>
      <c r="Z1010" s="47">
        <v>0</v>
      </c>
      <c r="AA1010" s="47">
        <v>0</v>
      </c>
      <c r="AB1010" s="47">
        <v>0</v>
      </c>
      <c r="AC1010" s="47">
        <v>18641.5</v>
      </c>
      <c r="AD1010" s="47">
        <v>130000</v>
      </c>
      <c r="AE1010" s="47">
        <v>0</v>
      </c>
      <c r="AF1010" s="50">
        <v>2022</v>
      </c>
      <c r="AG1010" s="50">
        <v>2022</v>
      </c>
      <c r="AH1010" s="51">
        <v>2022</v>
      </c>
      <c r="AT1010" s="30" t="e">
        <f>VLOOKUP(C1010,AW:AX,2,FALSE)</f>
        <v>#N/A</v>
      </c>
    </row>
    <row r="1011" spans="1:46" ht="61.5" x14ac:dyDescent="0.85">
      <c r="B1011" s="34" t="s">
        <v>928</v>
      </c>
      <c r="C1011" s="34"/>
      <c r="D1011" s="47">
        <f>D1012</f>
        <v>3026194.08</v>
      </c>
      <c r="E1011" s="47">
        <f t="shared" ref="E1011:AE1011" si="262">E1012</f>
        <v>0</v>
      </c>
      <c r="F1011" s="47">
        <f t="shared" si="262"/>
        <v>0</v>
      </c>
      <c r="G1011" s="47">
        <f t="shared" si="262"/>
        <v>0</v>
      </c>
      <c r="H1011" s="47">
        <f t="shared" si="262"/>
        <v>0</v>
      </c>
      <c r="I1011" s="47">
        <f t="shared" si="262"/>
        <v>0</v>
      </c>
      <c r="J1011" s="47">
        <f t="shared" si="262"/>
        <v>0</v>
      </c>
      <c r="K1011" s="49">
        <f t="shared" si="262"/>
        <v>0</v>
      </c>
      <c r="L1011" s="47">
        <f t="shared" si="262"/>
        <v>0</v>
      </c>
      <c r="M1011" s="47">
        <f t="shared" si="262"/>
        <v>667</v>
      </c>
      <c r="N1011" s="47">
        <f t="shared" si="262"/>
        <v>2853393.18</v>
      </c>
      <c r="O1011" s="47">
        <f t="shared" si="262"/>
        <v>0</v>
      </c>
      <c r="P1011" s="47">
        <f t="shared" si="262"/>
        <v>0</v>
      </c>
      <c r="Q1011" s="47">
        <f t="shared" si="262"/>
        <v>0</v>
      </c>
      <c r="R1011" s="47">
        <f t="shared" si="262"/>
        <v>0</v>
      </c>
      <c r="S1011" s="47">
        <f t="shared" si="262"/>
        <v>0</v>
      </c>
      <c r="T1011" s="47">
        <f t="shared" si="262"/>
        <v>0</v>
      </c>
      <c r="U1011" s="47">
        <f t="shared" si="262"/>
        <v>0</v>
      </c>
      <c r="V1011" s="47">
        <f t="shared" si="262"/>
        <v>0</v>
      </c>
      <c r="W1011" s="47">
        <f t="shared" si="262"/>
        <v>0</v>
      </c>
      <c r="X1011" s="47">
        <f t="shared" si="262"/>
        <v>0</v>
      </c>
      <c r="Y1011" s="47">
        <f t="shared" si="262"/>
        <v>0</v>
      </c>
      <c r="Z1011" s="47">
        <f t="shared" si="262"/>
        <v>0</v>
      </c>
      <c r="AA1011" s="47">
        <f t="shared" si="262"/>
        <v>0</v>
      </c>
      <c r="AB1011" s="47">
        <f t="shared" si="262"/>
        <v>0</v>
      </c>
      <c r="AC1011" s="47">
        <f t="shared" si="262"/>
        <v>42800.9</v>
      </c>
      <c r="AD1011" s="47">
        <f t="shared" si="262"/>
        <v>130000</v>
      </c>
      <c r="AE1011" s="47">
        <f t="shared" si="262"/>
        <v>0</v>
      </c>
      <c r="AF1011" s="130" t="s">
        <v>817</v>
      </c>
      <c r="AG1011" s="130" t="s">
        <v>817</v>
      </c>
      <c r="AH1011" s="131" t="s">
        <v>817</v>
      </c>
      <c r="AT1011" s="30">
        <f>VLOOKUP(C1011,AW:AX,2,FALSE)</f>
        <v>0</v>
      </c>
    </row>
    <row r="1012" spans="1:46" ht="61.5" x14ac:dyDescent="0.85">
      <c r="A1012" s="30">
        <v>1</v>
      </c>
      <c r="B1012" s="108">
        <f>SUBTOTAL(103,$A$751:A1012)</f>
        <v>209</v>
      </c>
      <c r="C1012" s="34" t="s">
        <v>202</v>
      </c>
      <c r="D1012" s="47">
        <f>E1012+F1012+G1012+H1012+I1012+J1012+L1012+N1012+P1012+R1012+T1012+U1012+V1012+W1012+X1012+Y1012+Z1012+AA1012+AB1012+AC1012+AD1012+AE1012</f>
        <v>3026194.08</v>
      </c>
      <c r="E1012" s="47">
        <v>0</v>
      </c>
      <c r="F1012" s="47">
        <v>0</v>
      </c>
      <c r="G1012" s="47">
        <v>0</v>
      </c>
      <c r="H1012" s="47">
        <v>0</v>
      </c>
      <c r="I1012" s="47">
        <v>0</v>
      </c>
      <c r="J1012" s="47">
        <v>0</v>
      </c>
      <c r="K1012" s="49">
        <v>0</v>
      </c>
      <c r="L1012" s="47">
        <v>0</v>
      </c>
      <c r="M1012" s="47">
        <v>667</v>
      </c>
      <c r="N1012" s="47">
        <v>2853393.18</v>
      </c>
      <c r="O1012" s="47">
        <v>0</v>
      </c>
      <c r="P1012" s="47">
        <v>0</v>
      </c>
      <c r="Q1012" s="47">
        <v>0</v>
      </c>
      <c r="R1012" s="47">
        <v>0</v>
      </c>
      <c r="S1012" s="47">
        <v>0</v>
      </c>
      <c r="T1012" s="47">
        <v>0</v>
      </c>
      <c r="U1012" s="47">
        <v>0</v>
      </c>
      <c r="V1012" s="47">
        <v>0</v>
      </c>
      <c r="W1012" s="47">
        <v>0</v>
      </c>
      <c r="X1012" s="47">
        <v>0</v>
      </c>
      <c r="Y1012" s="47">
        <v>0</v>
      </c>
      <c r="Z1012" s="47">
        <v>0</v>
      </c>
      <c r="AA1012" s="47">
        <v>0</v>
      </c>
      <c r="AB1012" s="47">
        <v>0</v>
      </c>
      <c r="AC1012" s="47">
        <v>42800.9</v>
      </c>
      <c r="AD1012" s="47">
        <v>130000</v>
      </c>
      <c r="AE1012" s="47">
        <v>0</v>
      </c>
      <c r="AF1012" s="50">
        <v>2022</v>
      </c>
      <c r="AG1012" s="50">
        <v>2022</v>
      </c>
      <c r="AH1012" s="51">
        <v>2022</v>
      </c>
      <c r="AT1012" s="30" t="e">
        <f>VLOOKUP(C1012,AW:AX,2,FALSE)</f>
        <v>#N/A</v>
      </c>
    </row>
    <row r="1013" spans="1:46" ht="61.5" x14ac:dyDescent="0.85">
      <c r="B1013" s="34" t="s">
        <v>930</v>
      </c>
      <c r="C1013" s="34"/>
      <c r="D1013" s="47">
        <f>D1014</f>
        <v>3600600</v>
      </c>
      <c r="E1013" s="47">
        <f t="shared" ref="E1013:AE1013" si="263">E1014</f>
        <v>0</v>
      </c>
      <c r="F1013" s="47">
        <f t="shared" si="263"/>
        <v>0</v>
      </c>
      <c r="G1013" s="47">
        <f t="shared" si="263"/>
        <v>0</v>
      </c>
      <c r="H1013" s="47">
        <f t="shared" si="263"/>
        <v>0</v>
      </c>
      <c r="I1013" s="47">
        <f t="shared" si="263"/>
        <v>0</v>
      </c>
      <c r="J1013" s="47">
        <f t="shared" si="263"/>
        <v>0</v>
      </c>
      <c r="K1013" s="49">
        <f t="shared" si="263"/>
        <v>0</v>
      </c>
      <c r="L1013" s="47">
        <f t="shared" si="263"/>
        <v>0</v>
      </c>
      <c r="M1013" s="47">
        <f t="shared" si="263"/>
        <v>351</v>
      </c>
      <c r="N1013" s="47">
        <f t="shared" si="263"/>
        <v>1731597.04</v>
      </c>
      <c r="O1013" s="47">
        <f t="shared" si="263"/>
        <v>0</v>
      </c>
      <c r="P1013" s="47">
        <f t="shared" si="263"/>
        <v>0</v>
      </c>
      <c r="Q1013" s="47">
        <f t="shared" si="263"/>
        <v>333.4</v>
      </c>
      <c r="R1013" s="47">
        <f t="shared" si="263"/>
        <v>1668008.8699999999</v>
      </c>
      <c r="S1013" s="47">
        <f t="shared" si="263"/>
        <v>0</v>
      </c>
      <c r="T1013" s="47">
        <f t="shared" si="263"/>
        <v>0</v>
      </c>
      <c r="U1013" s="47">
        <f t="shared" si="263"/>
        <v>0</v>
      </c>
      <c r="V1013" s="47">
        <f t="shared" si="263"/>
        <v>0</v>
      </c>
      <c r="W1013" s="47">
        <f t="shared" si="263"/>
        <v>0</v>
      </c>
      <c r="X1013" s="47">
        <f t="shared" si="263"/>
        <v>0</v>
      </c>
      <c r="Y1013" s="47">
        <f t="shared" si="263"/>
        <v>0</v>
      </c>
      <c r="Z1013" s="47">
        <f t="shared" si="263"/>
        <v>0</v>
      </c>
      <c r="AA1013" s="47">
        <f t="shared" si="263"/>
        <v>0</v>
      </c>
      <c r="AB1013" s="47">
        <f t="shared" si="263"/>
        <v>0</v>
      </c>
      <c r="AC1013" s="47">
        <f t="shared" si="263"/>
        <v>50994.09</v>
      </c>
      <c r="AD1013" s="47">
        <f t="shared" si="263"/>
        <v>150000</v>
      </c>
      <c r="AE1013" s="47">
        <f t="shared" si="263"/>
        <v>0</v>
      </c>
      <c r="AF1013" s="130" t="s">
        <v>817</v>
      </c>
      <c r="AG1013" s="130" t="s">
        <v>817</v>
      </c>
      <c r="AH1013" s="131" t="s">
        <v>817</v>
      </c>
      <c r="AT1013" s="30">
        <f>VLOOKUP(C1013,AW:AX,2,FALSE)</f>
        <v>0</v>
      </c>
    </row>
    <row r="1014" spans="1:46" ht="61.5" x14ac:dyDescent="0.85">
      <c r="A1014" s="30">
        <v>1</v>
      </c>
      <c r="B1014" s="108">
        <f>SUBTOTAL(103,$A$751:A1014)</f>
        <v>210</v>
      </c>
      <c r="C1014" s="34" t="s">
        <v>861</v>
      </c>
      <c r="D1014" s="47">
        <f>E1014+F1014+G1014+H1014+I1014+J1014+L1014+N1014+P1014+R1014+T1014+U1014+V1014+W1014+X1014+Y1014+Z1014+AA1014+AB1014+AC1014+AD1014+AE1014</f>
        <v>3600600</v>
      </c>
      <c r="E1014" s="47">
        <v>0</v>
      </c>
      <c r="F1014" s="47">
        <v>0</v>
      </c>
      <c r="G1014" s="47">
        <v>0</v>
      </c>
      <c r="H1014" s="47">
        <v>0</v>
      </c>
      <c r="I1014" s="47">
        <v>0</v>
      </c>
      <c r="J1014" s="47">
        <v>0</v>
      </c>
      <c r="K1014" s="49">
        <v>0</v>
      </c>
      <c r="L1014" s="47">
        <v>0</v>
      </c>
      <c r="M1014" s="47">
        <v>351</v>
      </c>
      <c r="N1014" s="47">
        <v>1731597.04</v>
      </c>
      <c r="O1014" s="47">
        <v>0</v>
      </c>
      <c r="P1014" s="47">
        <v>0</v>
      </c>
      <c r="Q1014" s="47">
        <v>333.4</v>
      </c>
      <c r="R1014" s="47">
        <v>1668008.8699999999</v>
      </c>
      <c r="S1014" s="47">
        <v>0</v>
      </c>
      <c r="T1014" s="47">
        <v>0</v>
      </c>
      <c r="U1014" s="47">
        <v>0</v>
      </c>
      <c r="V1014" s="47">
        <v>0</v>
      </c>
      <c r="W1014" s="47">
        <v>0</v>
      </c>
      <c r="X1014" s="47">
        <v>0</v>
      </c>
      <c r="Y1014" s="47">
        <v>0</v>
      </c>
      <c r="Z1014" s="47">
        <v>0</v>
      </c>
      <c r="AA1014" s="47">
        <v>0</v>
      </c>
      <c r="AB1014" s="47">
        <v>0</v>
      </c>
      <c r="AC1014" s="47">
        <v>50994.09</v>
      </c>
      <c r="AD1014" s="47">
        <v>150000</v>
      </c>
      <c r="AE1014" s="47">
        <v>0</v>
      </c>
      <c r="AF1014" s="50">
        <v>2022</v>
      </c>
      <c r="AG1014" s="50">
        <v>2022</v>
      </c>
      <c r="AH1014" s="51">
        <v>2022</v>
      </c>
      <c r="AT1014" s="30" t="e">
        <f>VLOOKUP(C1014,AW:AX,2,FALSE)</f>
        <v>#N/A</v>
      </c>
    </row>
    <row r="1015" spans="1:46" ht="61.5" x14ac:dyDescent="0.85">
      <c r="B1015" s="34" t="s">
        <v>949</v>
      </c>
      <c r="C1015" s="34"/>
      <c r="D1015" s="47">
        <f>D1016</f>
        <v>1917600</v>
      </c>
      <c r="E1015" s="47">
        <f t="shared" ref="E1015:AE1015" si="264">E1016</f>
        <v>0</v>
      </c>
      <c r="F1015" s="47">
        <f t="shared" si="264"/>
        <v>0</v>
      </c>
      <c r="G1015" s="47">
        <f t="shared" si="264"/>
        <v>0</v>
      </c>
      <c r="H1015" s="47">
        <f t="shared" si="264"/>
        <v>0</v>
      </c>
      <c r="I1015" s="47">
        <f t="shared" si="264"/>
        <v>0</v>
      </c>
      <c r="J1015" s="47">
        <f t="shared" si="264"/>
        <v>0</v>
      </c>
      <c r="K1015" s="49">
        <f t="shared" si="264"/>
        <v>0</v>
      </c>
      <c r="L1015" s="47">
        <f t="shared" si="264"/>
        <v>0</v>
      </c>
      <c r="M1015" s="47">
        <f t="shared" si="264"/>
        <v>376</v>
      </c>
      <c r="N1015" s="47">
        <f t="shared" si="264"/>
        <v>1771034.48</v>
      </c>
      <c r="O1015" s="47">
        <f t="shared" si="264"/>
        <v>0</v>
      </c>
      <c r="P1015" s="47">
        <f t="shared" si="264"/>
        <v>0</v>
      </c>
      <c r="Q1015" s="47">
        <f t="shared" si="264"/>
        <v>0</v>
      </c>
      <c r="R1015" s="47">
        <f t="shared" si="264"/>
        <v>0</v>
      </c>
      <c r="S1015" s="47">
        <f t="shared" si="264"/>
        <v>0</v>
      </c>
      <c r="T1015" s="47">
        <f t="shared" si="264"/>
        <v>0</v>
      </c>
      <c r="U1015" s="47">
        <f t="shared" si="264"/>
        <v>0</v>
      </c>
      <c r="V1015" s="47">
        <f t="shared" si="264"/>
        <v>0</v>
      </c>
      <c r="W1015" s="47">
        <f t="shared" si="264"/>
        <v>0</v>
      </c>
      <c r="X1015" s="47">
        <f t="shared" si="264"/>
        <v>0</v>
      </c>
      <c r="Y1015" s="47">
        <f t="shared" si="264"/>
        <v>0</v>
      </c>
      <c r="Z1015" s="47">
        <f t="shared" si="264"/>
        <v>0</v>
      </c>
      <c r="AA1015" s="47">
        <f t="shared" si="264"/>
        <v>0</v>
      </c>
      <c r="AB1015" s="47">
        <f t="shared" si="264"/>
        <v>0</v>
      </c>
      <c r="AC1015" s="47">
        <f t="shared" si="264"/>
        <v>26565.52</v>
      </c>
      <c r="AD1015" s="47">
        <f t="shared" si="264"/>
        <v>120000</v>
      </c>
      <c r="AE1015" s="47">
        <f t="shared" si="264"/>
        <v>0</v>
      </c>
      <c r="AF1015" s="130" t="s">
        <v>817</v>
      </c>
      <c r="AG1015" s="130" t="s">
        <v>817</v>
      </c>
      <c r="AH1015" s="131" t="s">
        <v>817</v>
      </c>
      <c r="AT1015" s="30">
        <f>VLOOKUP(C1015,AW:AX,2,FALSE)</f>
        <v>0</v>
      </c>
    </row>
    <row r="1016" spans="1:46" ht="61.5" x14ac:dyDescent="0.85">
      <c r="A1016" s="30">
        <v>1</v>
      </c>
      <c r="B1016" s="108">
        <f>SUBTOTAL(103,$A$751:A1016)</f>
        <v>211</v>
      </c>
      <c r="C1016" s="34" t="s">
        <v>203</v>
      </c>
      <c r="D1016" s="47">
        <f>E1016+F1016+G1016+H1016+I1016+J1016+L1016+N1016+P1016+R1016+T1016+U1016+V1016+W1016+X1016+Y1016+Z1016+AA1016+AB1016+AC1016+AD1016+AE1016</f>
        <v>1917600</v>
      </c>
      <c r="E1016" s="47">
        <v>0</v>
      </c>
      <c r="F1016" s="47">
        <v>0</v>
      </c>
      <c r="G1016" s="47">
        <v>0</v>
      </c>
      <c r="H1016" s="47">
        <v>0</v>
      </c>
      <c r="I1016" s="47">
        <v>0</v>
      </c>
      <c r="J1016" s="47">
        <v>0</v>
      </c>
      <c r="K1016" s="49">
        <v>0</v>
      </c>
      <c r="L1016" s="47">
        <v>0</v>
      </c>
      <c r="M1016" s="47">
        <v>376</v>
      </c>
      <c r="N1016" s="47">
        <v>1771034.48</v>
      </c>
      <c r="O1016" s="47">
        <v>0</v>
      </c>
      <c r="P1016" s="47">
        <v>0</v>
      </c>
      <c r="Q1016" s="47">
        <v>0</v>
      </c>
      <c r="R1016" s="47">
        <v>0</v>
      </c>
      <c r="S1016" s="47">
        <v>0</v>
      </c>
      <c r="T1016" s="47">
        <v>0</v>
      </c>
      <c r="U1016" s="47">
        <v>0</v>
      </c>
      <c r="V1016" s="47">
        <v>0</v>
      </c>
      <c r="W1016" s="47">
        <v>0</v>
      </c>
      <c r="X1016" s="47">
        <v>0</v>
      </c>
      <c r="Y1016" s="47">
        <v>0</v>
      </c>
      <c r="Z1016" s="47">
        <v>0</v>
      </c>
      <c r="AA1016" s="47">
        <v>0</v>
      </c>
      <c r="AB1016" s="47">
        <v>0</v>
      </c>
      <c r="AC1016" s="47">
        <v>26565.52</v>
      </c>
      <c r="AD1016" s="47">
        <v>120000</v>
      </c>
      <c r="AE1016" s="47">
        <v>0</v>
      </c>
      <c r="AF1016" s="50">
        <v>2022</v>
      </c>
      <c r="AG1016" s="50">
        <v>2022</v>
      </c>
      <c r="AH1016" s="51">
        <v>2022</v>
      </c>
      <c r="AT1016" s="30" t="e">
        <f>VLOOKUP(C1016,AW:AX,2,FALSE)</f>
        <v>#N/A</v>
      </c>
    </row>
    <row r="1017" spans="1:46" ht="61.5" x14ac:dyDescent="0.85">
      <c r="B1017" s="34" t="s">
        <v>931</v>
      </c>
      <c r="C1017" s="128"/>
      <c r="D1017" s="47">
        <f>SUM(D1018:D1020)</f>
        <v>14392200</v>
      </c>
      <c r="E1017" s="47">
        <f t="shared" ref="E1017:AE1017" si="265">SUM(E1018:E1020)</f>
        <v>0</v>
      </c>
      <c r="F1017" s="47">
        <f t="shared" si="265"/>
        <v>0</v>
      </c>
      <c r="G1017" s="47">
        <f t="shared" si="265"/>
        <v>0</v>
      </c>
      <c r="H1017" s="47">
        <f t="shared" si="265"/>
        <v>0</v>
      </c>
      <c r="I1017" s="47">
        <f t="shared" si="265"/>
        <v>0</v>
      </c>
      <c r="J1017" s="47">
        <f t="shared" si="265"/>
        <v>0</v>
      </c>
      <c r="K1017" s="49">
        <f t="shared" si="265"/>
        <v>0</v>
      </c>
      <c r="L1017" s="47">
        <f t="shared" si="265"/>
        <v>0</v>
      </c>
      <c r="M1017" s="47">
        <f t="shared" si="265"/>
        <v>2822</v>
      </c>
      <c r="N1017" s="47">
        <f t="shared" si="265"/>
        <v>13706600.99</v>
      </c>
      <c r="O1017" s="47">
        <f t="shared" si="265"/>
        <v>0</v>
      </c>
      <c r="P1017" s="47">
        <f t="shared" si="265"/>
        <v>0</v>
      </c>
      <c r="Q1017" s="47">
        <f t="shared" si="265"/>
        <v>0</v>
      </c>
      <c r="R1017" s="47">
        <f t="shared" si="265"/>
        <v>0</v>
      </c>
      <c r="S1017" s="47">
        <f t="shared" si="265"/>
        <v>0</v>
      </c>
      <c r="T1017" s="47">
        <f t="shared" si="265"/>
        <v>0</v>
      </c>
      <c r="U1017" s="47">
        <f t="shared" si="265"/>
        <v>0</v>
      </c>
      <c r="V1017" s="47">
        <f t="shared" si="265"/>
        <v>0</v>
      </c>
      <c r="W1017" s="47">
        <f t="shared" si="265"/>
        <v>0</v>
      </c>
      <c r="X1017" s="47">
        <f t="shared" si="265"/>
        <v>0</v>
      </c>
      <c r="Y1017" s="47">
        <f t="shared" si="265"/>
        <v>0</v>
      </c>
      <c r="Z1017" s="47">
        <f t="shared" si="265"/>
        <v>0</v>
      </c>
      <c r="AA1017" s="47">
        <f t="shared" si="265"/>
        <v>0</v>
      </c>
      <c r="AB1017" s="47">
        <f t="shared" si="265"/>
        <v>0</v>
      </c>
      <c r="AC1017" s="47">
        <f t="shared" si="265"/>
        <v>205599.01</v>
      </c>
      <c r="AD1017" s="47">
        <f t="shared" si="265"/>
        <v>480000</v>
      </c>
      <c r="AE1017" s="47">
        <f t="shared" si="265"/>
        <v>0</v>
      </c>
      <c r="AF1017" s="130" t="s">
        <v>817</v>
      </c>
      <c r="AG1017" s="130" t="s">
        <v>817</v>
      </c>
      <c r="AH1017" s="131" t="s">
        <v>817</v>
      </c>
      <c r="AT1017" s="30">
        <f>VLOOKUP(C1017,AW:AX,2,FALSE)</f>
        <v>0</v>
      </c>
    </row>
    <row r="1018" spans="1:46" ht="61.5" x14ac:dyDescent="0.85">
      <c r="A1018" s="30">
        <v>1</v>
      </c>
      <c r="B1018" s="108">
        <f>SUBTOTAL(103,$A$751:A1018)</f>
        <v>212</v>
      </c>
      <c r="C1018" s="34" t="s">
        <v>221</v>
      </c>
      <c r="D1018" s="47">
        <f t="shared" ref="D1018:D1020" si="266">E1018+F1018+G1018+H1018+I1018+J1018+L1018+N1018+P1018+R1018+T1018+U1018+V1018+W1018+X1018+Y1018+Z1018+AA1018+AB1018+AC1018+AD1018+AE1018</f>
        <v>6002700</v>
      </c>
      <c r="E1018" s="47">
        <v>0</v>
      </c>
      <c r="F1018" s="47">
        <v>0</v>
      </c>
      <c r="G1018" s="47">
        <v>0</v>
      </c>
      <c r="H1018" s="47">
        <v>0</v>
      </c>
      <c r="I1018" s="47">
        <v>0</v>
      </c>
      <c r="J1018" s="47">
        <v>0</v>
      </c>
      <c r="K1018" s="49">
        <v>0</v>
      </c>
      <c r="L1018" s="47">
        <v>0</v>
      </c>
      <c r="M1018" s="47">
        <v>1177</v>
      </c>
      <c r="N1018" s="47">
        <v>5736650.25</v>
      </c>
      <c r="O1018" s="47">
        <v>0</v>
      </c>
      <c r="P1018" s="47">
        <v>0</v>
      </c>
      <c r="Q1018" s="47">
        <v>0</v>
      </c>
      <c r="R1018" s="47">
        <v>0</v>
      </c>
      <c r="S1018" s="47">
        <v>0</v>
      </c>
      <c r="T1018" s="47">
        <v>0</v>
      </c>
      <c r="U1018" s="47">
        <v>0</v>
      </c>
      <c r="V1018" s="47">
        <v>0</v>
      </c>
      <c r="W1018" s="47">
        <v>0</v>
      </c>
      <c r="X1018" s="47">
        <v>0</v>
      </c>
      <c r="Y1018" s="47">
        <v>0</v>
      </c>
      <c r="Z1018" s="47">
        <v>0</v>
      </c>
      <c r="AA1018" s="47">
        <v>0</v>
      </c>
      <c r="AB1018" s="47">
        <v>0</v>
      </c>
      <c r="AC1018" s="47">
        <v>86049.75</v>
      </c>
      <c r="AD1018" s="47">
        <v>180000</v>
      </c>
      <c r="AE1018" s="47">
        <v>0</v>
      </c>
      <c r="AF1018" s="50">
        <v>2022</v>
      </c>
      <c r="AG1018" s="50">
        <v>2022</v>
      </c>
      <c r="AH1018" s="51">
        <v>2022</v>
      </c>
      <c r="AT1018" s="30" t="e">
        <f>VLOOKUP(C1018,AW:AX,2,FALSE)</f>
        <v>#N/A</v>
      </c>
    </row>
    <row r="1019" spans="1:46" ht="61.5" x14ac:dyDescent="0.85">
      <c r="A1019" s="30">
        <v>1</v>
      </c>
      <c r="B1019" s="108">
        <f>SUBTOTAL(103,$A$751:A1019)</f>
        <v>213</v>
      </c>
      <c r="C1019" s="34" t="s">
        <v>222</v>
      </c>
      <c r="D1019" s="47">
        <f t="shared" si="266"/>
        <v>4059600</v>
      </c>
      <c r="E1019" s="47">
        <v>0</v>
      </c>
      <c r="F1019" s="47">
        <v>0</v>
      </c>
      <c r="G1019" s="47">
        <v>0</v>
      </c>
      <c r="H1019" s="47">
        <v>0</v>
      </c>
      <c r="I1019" s="47">
        <v>0</v>
      </c>
      <c r="J1019" s="47">
        <v>0</v>
      </c>
      <c r="K1019" s="49">
        <v>0</v>
      </c>
      <c r="L1019" s="47">
        <v>0</v>
      </c>
      <c r="M1019" s="47">
        <v>796</v>
      </c>
      <c r="N1019" s="47">
        <v>3851822.66</v>
      </c>
      <c r="O1019" s="47">
        <v>0</v>
      </c>
      <c r="P1019" s="47">
        <v>0</v>
      </c>
      <c r="Q1019" s="47">
        <v>0</v>
      </c>
      <c r="R1019" s="47">
        <v>0</v>
      </c>
      <c r="S1019" s="47">
        <v>0</v>
      </c>
      <c r="T1019" s="47">
        <v>0</v>
      </c>
      <c r="U1019" s="47">
        <v>0</v>
      </c>
      <c r="V1019" s="47">
        <v>0</v>
      </c>
      <c r="W1019" s="47">
        <v>0</v>
      </c>
      <c r="X1019" s="47">
        <v>0</v>
      </c>
      <c r="Y1019" s="47">
        <v>0</v>
      </c>
      <c r="Z1019" s="47">
        <v>0</v>
      </c>
      <c r="AA1019" s="47">
        <v>0</v>
      </c>
      <c r="AB1019" s="47">
        <v>0</v>
      </c>
      <c r="AC1019" s="47">
        <v>57777.34</v>
      </c>
      <c r="AD1019" s="47">
        <v>150000</v>
      </c>
      <c r="AE1019" s="47">
        <v>0</v>
      </c>
      <c r="AF1019" s="50">
        <v>2022</v>
      </c>
      <c r="AG1019" s="50">
        <v>2022</v>
      </c>
      <c r="AH1019" s="51">
        <v>2022</v>
      </c>
      <c r="AT1019" s="30" t="e">
        <f>VLOOKUP(C1019,AW:AX,2,FALSE)</f>
        <v>#N/A</v>
      </c>
    </row>
    <row r="1020" spans="1:46" ht="61.5" x14ac:dyDescent="0.85">
      <c r="A1020" s="30">
        <v>1</v>
      </c>
      <c r="B1020" s="108">
        <f>SUBTOTAL(103,$A$751:A1020)</f>
        <v>214</v>
      </c>
      <c r="C1020" s="34" t="s">
        <v>223</v>
      </c>
      <c r="D1020" s="47">
        <f t="shared" si="266"/>
        <v>4329900</v>
      </c>
      <c r="E1020" s="47">
        <v>0</v>
      </c>
      <c r="F1020" s="47">
        <v>0</v>
      </c>
      <c r="G1020" s="47">
        <v>0</v>
      </c>
      <c r="H1020" s="47">
        <v>0</v>
      </c>
      <c r="I1020" s="47">
        <v>0</v>
      </c>
      <c r="J1020" s="47">
        <v>0</v>
      </c>
      <c r="K1020" s="49">
        <v>0</v>
      </c>
      <c r="L1020" s="47">
        <v>0</v>
      </c>
      <c r="M1020" s="47">
        <v>849</v>
      </c>
      <c r="N1020" s="47">
        <v>4118128.08</v>
      </c>
      <c r="O1020" s="47">
        <v>0</v>
      </c>
      <c r="P1020" s="47">
        <v>0</v>
      </c>
      <c r="Q1020" s="47">
        <v>0</v>
      </c>
      <c r="R1020" s="47">
        <v>0</v>
      </c>
      <c r="S1020" s="47">
        <v>0</v>
      </c>
      <c r="T1020" s="47">
        <v>0</v>
      </c>
      <c r="U1020" s="47">
        <v>0</v>
      </c>
      <c r="V1020" s="47">
        <v>0</v>
      </c>
      <c r="W1020" s="47">
        <v>0</v>
      </c>
      <c r="X1020" s="47">
        <v>0</v>
      </c>
      <c r="Y1020" s="47">
        <v>0</v>
      </c>
      <c r="Z1020" s="47">
        <v>0</v>
      </c>
      <c r="AA1020" s="47">
        <v>0</v>
      </c>
      <c r="AB1020" s="47">
        <v>0</v>
      </c>
      <c r="AC1020" s="47">
        <v>61771.92</v>
      </c>
      <c r="AD1020" s="47">
        <v>150000</v>
      </c>
      <c r="AE1020" s="47">
        <v>0</v>
      </c>
      <c r="AF1020" s="50">
        <v>2022</v>
      </c>
      <c r="AG1020" s="50">
        <v>2022</v>
      </c>
      <c r="AH1020" s="51">
        <v>2022</v>
      </c>
      <c r="AT1020" s="30" t="e">
        <f>VLOOKUP(C1020,AW:AX,2,FALSE)</f>
        <v>#N/A</v>
      </c>
    </row>
    <row r="1021" spans="1:46" ht="61.5" x14ac:dyDescent="0.85">
      <c r="B1021" s="34" t="s">
        <v>932</v>
      </c>
      <c r="C1021" s="34"/>
      <c r="D1021" s="47">
        <f>D1022</f>
        <v>3396600</v>
      </c>
      <c r="E1021" s="47">
        <f t="shared" ref="E1021:AE1021" si="267">E1022</f>
        <v>0</v>
      </c>
      <c r="F1021" s="47">
        <f t="shared" si="267"/>
        <v>0</v>
      </c>
      <c r="G1021" s="47">
        <f t="shared" si="267"/>
        <v>0</v>
      </c>
      <c r="H1021" s="47">
        <f t="shared" si="267"/>
        <v>0</v>
      </c>
      <c r="I1021" s="47">
        <f t="shared" si="267"/>
        <v>0</v>
      </c>
      <c r="J1021" s="47">
        <f t="shared" si="267"/>
        <v>0</v>
      </c>
      <c r="K1021" s="49">
        <f t="shared" si="267"/>
        <v>0</v>
      </c>
      <c r="L1021" s="47">
        <f t="shared" si="267"/>
        <v>0</v>
      </c>
      <c r="M1021" s="47">
        <f t="shared" si="267"/>
        <v>666</v>
      </c>
      <c r="N1021" s="47">
        <f t="shared" si="267"/>
        <v>3198620.69</v>
      </c>
      <c r="O1021" s="47">
        <f t="shared" si="267"/>
        <v>0</v>
      </c>
      <c r="P1021" s="47">
        <f t="shared" si="267"/>
        <v>0</v>
      </c>
      <c r="Q1021" s="47">
        <f t="shared" si="267"/>
        <v>0</v>
      </c>
      <c r="R1021" s="47">
        <f t="shared" si="267"/>
        <v>0</v>
      </c>
      <c r="S1021" s="47">
        <f t="shared" si="267"/>
        <v>0</v>
      </c>
      <c r="T1021" s="47">
        <f t="shared" si="267"/>
        <v>0</v>
      </c>
      <c r="U1021" s="47">
        <f t="shared" si="267"/>
        <v>0</v>
      </c>
      <c r="V1021" s="47">
        <f t="shared" si="267"/>
        <v>0</v>
      </c>
      <c r="W1021" s="47">
        <f t="shared" si="267"/>
        <v>0</v>
      </c>
      <c r="X1021" s="47">
        <f t="shared" si="267"/>
        <v>0</v>
      </c>
      <c r="Y1021" s="47">
        <f t="shared" si="267"/>
        <v>0</v>
      </c>
      <c r="Z1021" s="47">
        <f t="shared" si="267"/>
        <v>0</v>
      </c>
      <c r="AA1021" s="47">
        <f t="shared" si="267"/>
        <v>0</v>
      </c>
      <c r="AB1021" s="47">
        <f t="shared" si="267"/>
        <v>0</v>
      </c>
      <c r="AC1021" s="47">
        <f t="shared" si="267"/>
        <v>47979.31</v>
      </c>
      <c r="AD1021" s="47">
        <f t="shared" si="267"/>
        <v>150000</v>
      </c>
      <c r="AE1021" s="47">
        <f t="shared" si="267"/>
        <v>0</v>
      </c>
      <c r="AF1021" s="130" t="s">
        <v>817</v>
      </c>
      <c r="AG1021" s="130" t="s">
        <v>817</v>
      </c>
      <c r="AH1021" s="131" t="s">
        <v>817</v>
      </c>
      <c r="AT1021" s="30">
        <f>VLOOKUP(C1021,AW:AX,2,FALSE)</f>
        <v>0</v>
      </c>
    </row>
    <row r="1022" spans="1:46" ht="61.5" x14ac:dyDescent="0.85">
      <c r="A1022" s="30">
        <v>1</v>
      </c>
      <c r="B1022" s="108">
        <f>SUBTOTAL(103,$A$751:A1022)</f>
        <v>215</v>
      </c>
      <c r="C1022" s="34" t="s">
        <v>229</v>
      </c>
      <c r="D1022" s="47">
        <f t="shared" ref="D1022" si="268">E1022+F1022+G1022+H1022+I1022+J1022+L1022+N1022+P1022+R1022+T1022+U1022+V1022+W1022+X1022+Y1022+Z1022+AA1022+AB1022+AC1022+AD1022+AE1022</f>
        <v>3396600</v>
      </c>
      <c r="E1022" s="47">
        <v>0</v>
      </c>
      <c r="F1022" s="47">
        <v>0</v>
      </c>
      <c r="G1022" s="47">
        <v>0</v>
      </c>
      <c r="H1022" s="47">
        <v>0</v>
      </c>
      <c r="I1022" s="47">
        <v>0</v>
      </c>
      <c r="J1022" s="47">
        <v>0</v>
      </c>
      <c r="K1022" s="49">
        <v>0</v>
      </c>
      <c r="L1022" s="47">
        <v>0</v>
      </c>
      <c r="M1022" s="47">
        <v>666</v>
      </c>
      <c r="N1022" s="47">
        <v>3198620.69</v>
      </c>
      <c r="O1022" s="47">
        <v>0</v>
      </c>
      <c r="P1022" s="47">
        <v>0</v>
      </c>
      <c r="Q1022" s="47">
        <v>0</v>
      </c>
      <c r="R1022" s="47">
        <v>0</v>
      </c>
      <c r="S1022" s="47">
        <v>0</v>
      </c>
      <c r="T1022" s="47">
        <v>0</v>
      </c>
      <c r="U1022" s="47">
        <v>0</v>
      </c>
      <c r="V1022" s="47">
        <v>0</v>
      </c>
      <c r="W1022" s="47">
        <v>0</v>
      </c>
      <c r="X1022" s="47">
        <v>0</v>
      </c>
      <c r="Y1022" s="47">
        <v>0</v>
      </c>
      <c r="Z1022" s="47">
        <v>0</v>
      </c>
      <c r="AA1022" s="47">
        <v>0</v>
      </c>
      <c r="AB1022" s="47">
        <v>0</v>
      </c>
      <c r="AC1022" s="47">
        <v>47979.31</v>
      </c>
      <c r="AD1022" s="47">
        <v>150000</v>
      </c>
      <c r="AE1022" s="47">
        <v>0</v>
      </c>
      <c r="AF1022" s="50">
        <v>2022</v>
      </c>
      <c r="AG1022" s="50">
        <v>2022</v>
      </c>
      <c r="AH1022" s="51">
        <v>2022</v>
      </c>
      <c r="AT1022" s="30">
        <f>VLOOKUP(C1022,AW:AX,2,FALSE)</f>
        <v>1</v>
      </c>
    </row>
  </sheetData>
  <mergeCells count="40">
    <mergeCell ref="D11:D16"/>
    <mergeCell ref="B11:B17"/>
    <mergeCell ref="C11:C17"/>
    <mergeCell ref="AG11:AG17"/>
    <mergeCell ref="AH11:AH17"/>
    <mergeCell ref="E12:J12"/>
    <mergeCell ref="K12:L16"/>
    <mergeCell ref="M12:N16"/>
    <mergeCell ref="O12:P16"/>
    <mergeCell ref="Q12:R16"/>
    <mergeCell ref="AD12:AD16"/>
    <mergeCell ref="AE12:AE16"/>
    <mergeCell ref="S12:T16"/>
    <mergeCell ref="U12:U16"/>
    <mergeCell ref="V12:V16"/>
    <mergeCell ref="W12:W16"/>
    <mergeCell ref="C9:AH9"/>
    <mergeCell ref="AB12:AB16"/>
    <mergeCell ref="AC12:AC16"/>
    <mergeCell ref="E13:E16"/>
    <mergeCell ref="F13:F16"/>
    <mergeCell ref="G13:G16"/>
    <mergeCell ref="H13:H16"/>
    <mergeCell ref="I13:I16"/>
    <mergeCell ref="X12:X16"/>
    <mergeCell ref="Y12:Y16"/>
    <mergeCell ref="J13:J16"/>
    <mergeCell ref="Z12:Z16"/>
    <mergeCell ref="AA12:AA16"/>
    <mergeCell ref="E11:T11"/>
    <mergeCell ref="U11:AE11"/>
    <mergeCell ref="AF11:AF17"/>
    <mergeCell ref="B7:B8"/>
    <mergeCell ref="W1:AH1"/>
    <mergeCell ref="V2:AH2"/>
    <mergeCell ref="V3:AH3"/>
    <mergeCell ref="B4:AH4"/>
    <mergeCell ref="B5:AH5"/>
    <mergeCell ref="B6:AH6"/>
    <mergeCell ref="C7:AH8"/>
  </mergeCells>
  <pageMargins left="0" right="0.39370078740157483" top="0.39370078740157483" bottom="0.39370078740157483" header="0" footer="0"/>
  <pageSetup paperSize="8" scale="10" fitToHeight="0" orientation="landscape" r:id="rId1"/>
  <headerFooter differentFirst="1">
    <oddHeader>&amp;C&amp;48&amp;P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1017"/>
  <sheetViews>
    <sheetView topLeftCell="B738" zoomScale="40" zoomScaleNormal="40" zoomScaleSheetLayoutView="20" workbookViewId="0">
      <selection activeCell="C381" sqref="C381:C742"/>
    </sheetView>
  </sheetViews>
  <sheetFormatPr defaultRowHeight="15" x14ac:dyDescent="0.25"/>
  <cols>
    <col min="1" max="1" width="9.140625" style="8" hidden="1" customWidth="1"/>
    <col min="2" max="2" width="12.5703125" style="23" customWidth="1"/>
    <col min="3" max="3" width="158.5703125" style="8" customWidth="1"/>
    <col min="4" max="4" width="35.140625" style="8" customWidth="1"/>
    <col min="5" max="5" width="29.28515625" style="8" customWidth="1"/>
    <col min="6" max="6" width="58.140625" style="8" customWidth="1"/>
    <col min="7" max="7" width="16.85546875" style="8" customWidth="1"/>
    <col min="8" max="8" width="17" style="8" customWidth="1"/>
    <col min="9" max="9" width="32.42578125" style="8" customWidth="1"/>
    <col min="10" max="10" width="30.85546875" style="8" customWidth="1"/>
    <col min="11" max="11" width="28.140625" style="8" customWidth="1"/>
    <col min="12" max="12" width="27.85546875" style="24" customWidth="1"/>
    <col min="13" max="13" width="31" style="8" customWidth="1"/>
    <col min="14" max="14" width="44.7109375" style="8" customWidth="1"/>
    <col min="15" max="15" width="70.7109375" style="43" customWidth="1"/>
    <col min="16" max="16" width="35.7109375" style="26" customWidth="1"/>
    <col min="17" max="17" width="33.140625" style="26" customWidth="1"/>
    <col min="18" max="18" width="28.42578125" style="26" customWidth="1"/>
    <col min="19" max="19" width="37.42578125" style="26" customWidth="1"/>
    <col min="20" max="20" width="32.7109375" style="26" customWidth="1"/>
    <col min="21" max="21" width="36.5703125" style="26" customWidth="1"/>
    <col min="22" max="23" width="0" style="8" hidden="1" customWidth="1"/>
    <col min="24" max="24" width="74.85546875" style="8" hidden="1" customWidth="1"/>
    <col min="25" max="25" width="0" style="8" hidden="1" customWidth="1"/>
    <col min="26" max="26" width="85" style="8" hidden="1" customWidth="1"/>
    <col min="27" max="27" width="44.85546875" style="8" hidden="1" customWidth="1"/>
    <col min="28" max="70" width="0" style="8" hidden="1" customWidth="1"/>
    <col min="71" max="16384" width="9.140625" style="8"/>
  </cols>
  <sheetData>
    <row r="1" spans="1:27" ht="36" x14ac:dyDescent="0.55000000000000004">
      <c r="B1" s="30"/>
      <c r="C1" s="32"/>
      <c r="D1" s="30"/>
      <c r="E1" s="60"/>
      <c r="F1" s="30"/>
      <c r="G1" s="30"/>
      <c r="H1" s="30"/>
      <c r="I1" s="30"/>
      <c r="J1" s="30"/>
      <c r="K1" s="61"/>
      <c r="L1" s="33"/>
      <c r="M1" s="30"/>
      <c r="N1" s="60"/>
      <c r="O1" s="72"/>
      <c r="P1" s="72"/>
      <c r="Q1" s="72"/>
      <c r="R1" s="72"/>
      <c r="S1" s="161" t="s">
        <v>1045</v>
      </c>
      <c r="T1" s="161"/>
      <c r="U1" s="161"/>
    </row>
    <row r="2" spans="1:27" ht="112.5" customHeight="1" x14ac:dyDescent="0.25">
      <c r="B2" s="30"/>
      <c r="C2" s="32"/>
      <c r="D2" s="30"/>
      <c r="E2" s="60"/>
      <c r="F2" s="30"/>
      <c r="G2" s="30"/>
      <c r="H2" s="30"/>
      <c r="I2" s="30"/>
      <c r="J2" s="30"/>
      <c r="K2" s="61"/>
      <c r="L2" s="33"/>
      <c r="M2" s="30"/>
      <c r="N2" s="60"/>
      <c r="O2" s="162" t="s">
        <v>1046</v>
      </c>
      <c r="P2" s="162"/>
      <c r="Q2" s="162"/>
      <c r="R2" s="162"/>
      <c r="S2" s="162"/>
      <c r="T2" s="162"/>
      <c r="U2" s="162"/>
    </row>
    <row r="3" spans="1:27" ht="15" customHeight="1" x14ac:dyDescent="0.25">
      <c r="B3" s="30"/>
      <c r="C3" s="32"/>
      <c r="D3" s="30"/>
      <c r="E3" s="60"/>
      <c r="F3" s="30"/>
      <c r="G3" s="30"/>
      <c r="H3" s="30"/>
      <c r="I3" s="30"/>
      <c r="J3" s="30"/>
      <c r="K3" s="61"/>
      <c r="L3" s="33"/>
      <c r="M3" s="30"/>
      <c r="N3" s="60"/>
      <c r="O3" s="162"/>
      <c r="P3" s="162"/>
      <c r="Q3" s="162"/>
      <c r="R3" s="162"/>
      <c r="S3" s="162"/>
      <c r="T3" s="162"/>
      <c r="U3" s="162"/>
    </row>
    <row r="4" spans="1:27" ht="15" customHeight="1" x14ac:dyDescent="0.25">
      <c r="B4" s="159" t="s">
        <v>1047</v>
      </c>
      <c r="C4" s="159"/>
      <c r="D4" s="159"/>
      <c r="E4" s="159"/>
      <c r="F4" s="159"/>
      <c r="G4" s="159"/>
      <c r="H4" s="159"/>
      <c r="I4" s="159"/>
      <c r="J4" s="159"/>
      <c r="K4" s="159"/>
      <c r="L4" s="160"/>
      <c r="M4" s="159"/>
      <c r="N4" s="159"/>
      <c r="O4" s="159"/>
      <c r="P4" s="159"/>
      <c r="Q4" s="159"/>
      <c r="R4" s="159"/>
      <c r="S4" s="159"/>
      <c r="T4" s="159"/>
      <c r="U4" s="159"/>
    </row>
    <row r="5" spans="1:27" ht="15" customHeight="1" x14ac:dyDescent="0.25"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60"/>
      <c r="M5" s="159"/>
      <c r="N5" s="159"/>
      <c r="O5" s="159"/>
      <c r="P5" s="159"/>
      <c r="Q5" s="159"/>
      <c r="R5" s="159"/>
      <c r="S5" s="159"/>
      <c r="T5" s="159"/>
      <c r="U5" s="159"/>
    </row>
    <row r="6" spans="1:27" ht="159" customHeight="1" x14ac:dyDescent="0.25"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60"/>
      <c r="M6" s="159"/>
      <c r="N6" s="159"/>
      <c r="O6" s="159"/>
      <c r="P6" s="159"/>
      <c r="Q6" s="159"/>
      <c r="R6" s="159"/>
      <c r="S6" s="159"/>
      <c r="T6" s="159"/>
      <c r="U6" s="159"/>
    </row>
    <row r="8" spans="1:27" s="22" customFormat="1" ht="96.75" customHeight="1" x14ac:dyDescent="0.3">
      <c r="B8" s="156" t="s">
        <v>6</v>
      </c>
      <c r="C8" s="156" t="s">
        <v>257</v>
      </c>
      <c r="D8" s="156" t="s">
        <v>258</v>
      </c>
      <c r="E8" s="156"/>
      <c r="F8" s="155" t="s">
        <v>259</v>
      </c>
      <c r="G8" s="155" t="s">
        <v>260</v>
      </c>
      <c r="H8" s="155" t="s">
        <v>261</v>
      </c>
      <c r="I8" s="155" t="s">
        <v>262</v>
      </c>
      <c r="J8" s="156" t="s">
        <v>263</v>
      </c>
      <c r="K8" s="156"/>
      <c r="L8" s="163" t="s">
        <v>1099</v>
      </c>
      <c r="M8" s="158" t="s">
        <v>1101</v>
      </c>
      <c r="N8" s="158" t="s">
        <v>1102</v>
      </c>
      <c r="O8" s="156" t="s">
        <v>264</v>
      </c>
      <c r="P8" s="154" t="s">
        <v>265</v>
      </c>
      <c r="Q8" s="154"/>
      <c r="R8" s="154"/>
      <c r="S8" s="154"/>
      <c r="T8" s="153" t="s">
        <v>266</v>
      </c>
      <c r="U8" s="153" t="s">
        <v>267</v>
      </c>
    </row>
    <row r="9" spans="1:27" s="22" customFormat="1" ht="339.75" customHeight="1" x14ac:dyDescent="0.3">
      <c r="B9" s="156"/>
      <c r="C9" s="156"/>
      <c r="D9" s="155" t="s">
        <v>268</v>
      </c>
      <c r="E9" s="155" t="s">
        <v>269</v>
      </c>
      <c r="F9" s="156"/>
      <c r="G9" s="156"/>
      <c r="H9" s="156"/>
      <c r="I9" s="156"/>
      <c r="J9" s="155" t="s">
        <v>270</v>
      </c>
      <c r="K9" s="155" t="s">
        <v>1100</v>
      </c>
      <c r="L9" s="164"/>
      <c r="M9" s="158"/>
      <c r="N9" s="158"/>
      <c r="O9" s="156"/>
      <c r="P9" s="153" t="s">
        <v>270</v>
      </c>
      <c r="Q9" s="153" t="s">
        <v>271</v>
      </c>
      <c r="R9" s="153" t="s">
        <v>272</v>
      </c>
      <c r="S9" s="153" t="s">
        <v>1103</v>
      </c>
      <c r="T9" s="154"/>
      <c r="U9" s="154"/>
    </row>
    <row r="10" spans="1:27" s="22" customFormat="1" ht="45" customHeight="1" x14ac:dyDescent="0.3"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65"/>
      <c r="M10" s="158"/>
      <c r="N10" s="158"/>
      <c r="O10" s="156"/>
      <c r="P10" s="154"/>
      <c r="Q10" s="153"/>
      <c r="R10" s="153"/>
      <c r="S10" s="153"/>
      <c r="T10" s="154"/>
      <c r="U10" s="154"/>
    </row>
    <row r="11" spans="1:27" s="22" customFormat="1" ht="48" customHeight="1" x14ac:dyDescent="0.3">
      <c r="B11" s="157"/>
      <c r="C11" s="157"/>
      <c r="D11" s="157"/>
      <c r="E11" s="157"/>
      <c r="F11" s="156"/>
      <c r="G11" s="157"/>
      <c r="H11" s="157"/>
      <c r="I11" s="118" t="s">
        <v>38</v>
      </c>
      <c r="J11" s="118" t="s">
        <v>38</v>
      </c>
      <c r="K11" s="118" t="s">
        <v>38</v>
      </c>
      <c r="L11" s="73" t="s">
        <v>273</v>
      </c>
      <c r="M11" s="158"/>
      <c r="N11" s="158"/>
      <c r="O11" s="156"/>
      <c r="P11" s="74" t="s">
        <v>36</v>
      </c>
      <c r="Q11" s="74" t="s">
        <v>36</v>
      </c>
      <c r="R11" s="74" t="s">
        <v>36</v>
      </c>
      <c r="S11" s="74" t="s">
        <v>36</v>
      </c>
      <c r="T11" s="74" t="s">
        <v>274</v>
      </c>
      <c r="U11" s="74" t="s">
        <v>274</v>
      </c>
    </row>
    <row r="12" spans="1:27" s="22" customFormat="1" ht="40.5" customHeight="1" x14ac:dyDescent="0.3">
      <c r="B12" s="118">
        <v>1</v>
      </c>
      <c r="C12" s="118">
        <v>2</v>
      </c>
      <c r="D12" s="118">
        <v>3</v>
      </c>
      <c r="E12" s="118">
        <v>4</v>
      </c>
      <c r="F12" s="118">
        <v>5</v>
      </c>
      <c r="G12" s="118">
        <v>6</v>
      </c>
      <c r="H12" s="118">
        <v>7</v>
      </c>
      <c r="I12" s="118">
        <v>8</v>
      </c>
      <c r="J12" s="118">
        <v>9</v>
      </c>
      <c r="K12" s="118">
        <v>10</v>
      </c>
      <c r="L12" s="73">
        <v>11</v>
      </c>
      <c r="M12" s="118">
        <v>12</v>
      </c>
      <c r="N12" s="118">
        <v>13</v>
      </c>
      <c r="O12" s="117">
        <v>14</v>
      </c>
      <c r="P12" s="118">
        <v>15</v>
      </c>
      <c r="Q12" s="118">
        <v>16</v>
      </c>
      <c r="R12" s="118">
        <v>17</v>
      </c>
      <c r="S12" s="118">
        <v>18</v>
      </c>
      <c r="T12" s="118">
        <v>19</v>
      </c>
      <c r="U12" s="118">
        <v>20</v>
      </c>
    </row>
    <row r="13" spans="1:27" s="22" customFormat="1" ht="35.25" x14ac:dyDescent="0.5">
      <c r="B13" s="40" t="s">
        <v>818</v>
      </c>
      <c r="C13" s="132"/>
      <c r="D13" s="64" t="s">
        <v>817</v>
      </c>
      <c r="E13" s="64" t="s">
        <v>817</v>
      </c>
      <c r="F13" s="64" t="s">
        <v>817</v>
      </c>
      <c r="G13" s="64" t="s">
        <v>817</v>
      </c>
      <c r="H13" s="64" t="s">
        <v>817</v>
      </c>
      <c r="I13" s="65">
        <f>I14+I379+I743</f>
        <v>2212260.0799999996</v>
      </c>
      <c r="J13" s="65">
        <f>J14+J379+J743</f>
        <v>1780492.1300000001</v>
      </c>
      <c r="K13" s="65">
        <f>K14+K379+K743</f>
        <v>1607195.1500000004</v>
      </c>
      <c r="L13" s="66">
        <f>L14+L379+L743</f>
        <v>84984</v>
      </c>
      <c r="M13" s="64" t="s">
        <v>817</v>
      </c>
      <c r="N13" s="64" t="s">
        <v>817</v>
      </c>
      <c r="O13" s="67" t="s">
        <v>817</v>
      </c>
      <c r="P13" s="65">
        <v>2396488175.2599998</v>
      </c>
      <c r="Q13" s="65">
        <v>0</v>
      </c>
      <c r="R13" s="65">
        <v>8143510.5199999996</v>
      </c>
      <c r="S13" s="65">
        <f>S14+S379+S743</f>
        <v>2388344664.7399998</v>
      </c>
      <c r="T13" s="68">
        <f>P13/I13</f>
        <v>1083.2759660247543</v>
      </c>
      <c r="U13" s="68">
        <f>MAX(U14:U1016)</f>
        <v>24282.765876460766</v>
      </c>
    </row>
    <row r="14" spans="1:27" s="22" customFormat="1" ht="35.25" x14ac:dyDescent="0.5">
      <c r="B14" s="40" t="s">
        <v>819</v>
      </c>
      <c r="C14" s="132"/>
      <c r="D14" s="64" t="s">
        <v>817</v>
      </c>
      <c r="E14" s="64" t="s">
        <v>817</v>
      </c>
      <c r="F14" s="64" t="s">
        <v>817</v>
      </c>
      <c r="G14" s="64" t="s">
        <v>817</v>
      </c>
      <c r="H14" s="64" t="s">
        <v>817</v>
      </c>
      <c r="I14" s="65">
        <f>I15+I128+I142+I188+I210+I214+I225+I228+I232+I235+I238+I240+I244+I246+I255+I262+I265+I267+I270+I272+I274+I276+I284+I286+I288+I290+I294+I296+I298+I300+I304+I306+I309+I311+I313+I317+I321+I323+I328+I330+I332+I334+I336+I339+I343+I347+I350+I352+I354+I356+I358+I361+I363+I365+I367+I370+I375+I377</f>
        <v>853751.62999999989</v>
      </c>
      <c r="J14" s="65">
        <f>J15+J128+J142+J188+J210+J214+J225+J228+J232+J235+J238+J240+J244+J246+J255+J262+J265+J267+J270+J272+J274+J276+J284+J286+J288+J290+J294+J296+J298+J300+J304+J306+J309+J311+J313+J317+J321+J323+J328+J330+J332+J334+J336+J339+J343+J347+J350+J352+J354+J356+J358+J361+J363+J365+J367+J370+J375+J377</f>
        <v>690051.4099999998</v>
      </c>
      <c r="K14" s="65">
        <f>K15+K128+K142+K188+K210+K214+K225+K228+K232+K235+K238+K240+K244+K246+K255+K262+K265+K267+K270+K272+K274+K276+K284+K286+K288+K290+K294+K296+K298+K300+K304+K306+K309+K311+K313+K317+K321+K323+K328+K330+K332+K334+K336+K339+K343+K347+K350+K352+K354+K356+K358+K361+K363+K365+K367+K370+K375+K377</f>
        <v>616975.39999999991</v>
      </c>
      <c r="L14" s="66">
        <f>L15+L128+L142+L188+L210+L214+L225+L228+L232+L235+L238+L240+L244+L246+L255+L262+L265+L267+L270+L272+L274+L276+L284+L286+L288+L290+L294+L296+L298+L300+L304+L306+L309+L311+L313+L317+L321+L323+L328+L330+L332+L334+L336+L339+L343+L347+L350+L352+L354+L356+L358+L361+L363+L365+L367+L370+L375+L377</f>
        <v>32465</v>
      </c>
      <c r="M14" s="64" t="s">
        <v>817</v>
      </c>
      <c r="N14" s="64" t="s">
        <v>817</v>
      </c>
      <c r="O14" s="67" t="s">
        <v>817</v>
      </c>
      <c r="P14" s="65">
        <v>817794107.53999996</v>
      </c>
      <c r="Q14" s="65">
        <v>0</v>
      </c>
      <c r="R14" s="65">
        <v>3768516.65</v>
      </c>
      <c r="S14" s="65">
        <f t="shared" ref="S14:S77" si="0">P14-Q14-R14</f>
        <v>814025590.88999999</v>
      </c>
      <c r="T14" s="68">
        <f t="shared" ref="T14:T77" si="1">P14/I14</f>
        <v>957.8829237959992</v>
      </c>
      <c r="U14" s="68">
        <f>MAX(U15:U378)</f>
        <v>13577.801879239836</v>
      </c>
    </row>
    <row r="15" spans="1:27" ht="35.25" x14ac:dyDescent="0.5">
      <c r="B15" s="40" t="s">
        <v>1200</v>
      </c>
      <c r="C15" s="133"/>
      <c r="D15" s="64" t="s">
        <v>817</v>
      </c>
      <c r="E15" s="64" t="s">
        <v>817</v>
      </c>
      <c r="F15" s="64" t="s">
        <v>817</v>
      </c>
      <c r="G15" s="64" t="s">
        <v>817</v>
      </c>
      <c r="H15" s="64" t="s">
        <v>817</v>
      </c>
      <c r="I15" s="65">
        <f>SUM(I16:I127)</f>
        <v>404293.46000000008</v>
      </c>
      <c r="J15" s="65">
        <f>SUM(J16:J127)</f>
        <v>332860.97000000003</v>
      </c>
      <c r="K15" s="65">
        <f>SUM(K16:K127)</f>
        <v>293981.7699999999</v>
      </c>
      <c r="L15" s="66">
        <f>SUM(L16:L127)</f>
        <v>15847</v>
      </c>
      <c r="M15" s="64" t="s">
        <v>817</v>
      </c>
      <c r="N15" s="64" t="s">
        <v>817</v>
      </c>
      <c r="O15" s="67" t="s">
        <v>817</v>
      </c>
      <c r="P15" s="65">
        <f>SUM(P16:P127)</f>
        <v>216853215.42999998</v>
      </c>
      <c r="Q15" s="65">
        <f>SUM(Q16:Q127)</f>
        <v>0</v>
      </c>
      <c r="R15" s="65">
        <f>SUM(R16:R127)</f>
        <v>0</v>
      </c>
      <c r="S15" s="65">
        <f>SUM(S16:S127)</f>
        <v>216853215.42999998</v>
      </c>
      <c r="T15" s="68">
        <f t="shared" si="1"/>
        <v>536.37576880417487</v>
      </c>
      <c r="U15" s="68">
        <f>MAX(U16:U127)</f>
        <v>8106.2750041493773</v>
      </c>
    </row>
    <row r="16" spans="1:27" ht="35.25" x14ac:dyDescent="0.5">
      <c r="A16" s="8">
        <v>1</v>
      </c>
      <c r="B16" s="134">
        <f>SUBTOTAL(103,$A16:A$16)</f>
        <v>1</v>
      </c>
      <c r="C16" s="40" t="s">
        <v>504</v>
      </c>
      <c r="D16" s="64">
        <v>1994</v>
      </c>
      <c r="E16" s="64"/>
      <c r="F16" s="64" t="s">
        <v>277</v>
      </c>
      <c r="G16" s="64">
        <v>5</v>
      </c>
      <c r="H16" s="64">
        <v>1</v>
      </c>
      <c r="I16" s="65">
        <v>1202.5999999999999</v>
      </c>
      <c r="J16" s="65">
        <v>621</v>
      </c>
      <c r="K16" s="65">
        <v>532</v>
      </c>
      <c r="L16" s="66">
        <v>52</v>
      </c>
      <c r="M16" s="64" t="s">
        <v>275</v>
      </c>
      <c r="N16" s="64" t="s">
        <v>279</v>
      </c>
      <c r="O16" s="67" t="s">
        <v>1063</v>
      </c>
      <c r="P16" s="68">
        <v>2167472.79</v>
      </c>
      <c r="Q16" s="68">
        <v>0</v>
      </c>
      <c r="R16" s="68">
        <v>0</v>
      </c>
      <c r="S16" s="65">
        <f t="shared" si="0"/>
        <v>2167472.79</v>
      </c>
      <c r="T16" s="68">
        <f t="shared" si="1"/>
        <v>1802.3222933643774</v>
      </c>
      <c r="U16" s="68">
        <v>2624.0895725927162</v>
      </c>
      <c r="X16" s="8" t="e">
        <f>VLOOKUP(C16,Z:AA,2,FALSE)</f>
        <v>#N/A</v>
      </c>
      <c r="Z16" s="8" t="s">
        <v>534</v>
      </c>
      <c r="AA16" s="8" t="s">
        <v>1185</v>
      </c>
    </row>
    <row r="17" spans="1:27" ht="35.25" x14ac:dyDescent="0.5">
      <c r="A17" s="8">
        <v>1</v>
      </c>
      <c r="B17" s="134">
        <f>SUBTOTAL(103,$A$16:A17)</f>
        <v>2</v>
      </c>
      <c r="C17" s="40" t="s">
        <v>1165</v>
      </c>
      <c r="D17" s="64">
        <v>1959</v>
      </c>
      <c r="E17" s="64"/>
      <c r="F17" s="64" t="s">
        <v>277</v>
      </c>
      <c r="G17" s="64">
        <v>2</v>
      </c>
      <c r="H17" s="64">
        <v>2</v>
      </c>
      <c r="I17" s="65">
        <v>648.29999999999995</v>
      </c>
      <c r="J17" s="65">
        <v>389.3</v>
      </c>
      <c r="K17" s="65">
        <v>262.89999999999998</v>
      </c>
      <c r="L17" s="66">
        <v>47</v>
      </c>
      <c r="M17" s="64" t="s">
        <v>275</v>
      </c>
      <c r="N17" s="64" t="s">
        <v>279</v>
      </c>
      <c r="O17" s="67" t="s">
        <v>1173</v>
      </c>
      <c r="P17" s="68">
        <v>2182589</v>
      </c>
      <c r="Q17" s="68">
        <v>0</v>
      </c>
      <c r="R17" s="68">
        <v>0</v>
      </c>
      <c r="S17" s="65">
        <f t="shared" si="0"/>
        <v>2182589</v>
      </c>
      <c r="T17" s="68">
        <f t="shared" si="1"/>
        <v>3366.6342742557458</v>
      </c>
      <c r="U17" s="68">
        <v>4027.3</v>
      </c>
      <c r="X17" s="8" t="e">
        <f>VLOOKUP(C17,Z:AA,2,FALSE)</f>
        <v>#N/A</v>
      </c>
      <c r="Z17" s="8" t="s">
        <v>558</v>
      </c>
      <c r="AA17" s="8" t="s">
        <v>1185</v>
      </c>
    </row>
    <row r="18" spans="1:27" ht="35.25" x14ac:dyDescent="0.5">
      <c r="A18" s="8">
        <v>1</v>
      </c>
      <c r="B18" s="134">
        <f>SUBTOTAL(103,$A$16:A18)</f>
        <v>3</v>
      </c>
      <c r="C18" s="40" t="s">
        <v>505</v>
      </c>
      <c r="D18" s="64">
        <v>1992</v>
      </c>
      <c r="E18" s="64"/>
      <c r="F18" s="64" t="s">
        <v>277</v>
      </c>
      <c r="G18" s="64">
        <v>9</v>
      </c>
      <c r="H18" s="64">
        <v>1</v>
      </c>
      <c r="I18" s="65">
        <v>4744.5</v>
      </c>
      <c r="J18" s="65">
        <v>4654.5</v>
      </c>
      <c r="K18" s="65">
        <v>4462.8</v>
      </c>
      <c r="L18" s="66">
        <v>245</v>
      </c>
      <c r="M18" s="64" t="s">
        <v>275</v>
      </c>
      <c r="N18" s="64" t="s">
        <v>279</v>
      </c>
      <c r="O18" s="67" t="s">
        <v>362</v>
      </c>
      <c r="P18" s="68">
        <v>2216111.33</v>
      </c>
      <c r="Q18" s="68">
        <v>0</v>
      </c>
      <c r="R18" s="68">
        <v>0</v>
      </c>
      <c r="S18" s="65">
        <f t="shared" si="0"/>
        <v>2216111.33</v>
      </c>
      <c r="T18" s="68">
        <f t="shared" si="1"/>
        <v>467.09059542628307</v>
      </c>
      <c r="U18" s="68">
        <v>473.895622114959</v>
      </c>
      <c r="X18" s="8" t="e">
        <f>VLOOKUP(C18,Z:AA,2,FALSE)</f>
        <v>#N/A</v>
      </c>
      <c r="Z18" s="8" t="s">
        <v>109</v>
      </c>
      <c r="AA18" s="8" t="s">
        <v>278</v>
      </c>
    </row>
    <row r="19" spans="1:27" ht="35.25" x14ac:dyDescent="0.5">
      <c r="A19" s="8">
        <v>1</v>
      </c>
      <c r="B19" s="134">
        <f>SUBTOTAL(103,$A$16:A19)</f>
        <v>4</v>
      </c>
      <c r="C19" s="40" t="s">
        <v>506</v>
      </c>
      <c r="D19" s="64">
        <v>1984</v>
      </c>
      <c r="E19" s="64"/>
      <c r="F19" s="64" t="s">
        <v>277</v>
      </c>
      <c r="G19" s="64">
        <v>12</v>
      </c>
      <c r="H19" s="64">
        <v>1</v>
      </c>
      <c r="I19" s="65">
        <v>6206.9</v>
      </c>
      <c r="J19" s="65">
        <v>5105</v>
      </c>
      <c r="K19" s="65">
        <v>4811</v>
      </c>
      <c r="L19" s="66">
        <v>242</v>
      </c>
      <c r="M19" s="64" t="s">
        <v>275</v>
      </c>
      <c r="N19" s="64" t="s">
        <v>279</v>
      </c>
      <c r="O19" s="67" t="s">
        <v>1063</v>
      </c>
      <c r="P19" s="68">
        <v>2530096.7899999996</v>
      </c>
      <c r="Q19" s="68">
        <v>0</v>
      </c>
      <c r="R19" s="68">
        <v>0</v>
      </c>
      <c r="S19" s="65">
        <f t="shared" si="0"/>
        <v>2530096.7899999996</v>
      </c>
      <c r="T19" s="68">
        <f t="shared" si="1"/>
        <v>407.62647859640072</v>
      </c>
      <c r="U19" s="68">
        <v>584.38472692121798</v>
      </c>
      <c r="X19" s="8" t="e">
        <f>VLOOKUP(C19,Z:AA,2,FALSE)</f>
        <v>#N/A</v>
      </c>
      <c r="Z19" s="8" t="s">
        <v>239</v>
      </c>
      <c r="AA19" s="8" t="s">
        <v>278</v>
      </c>
    </row>
    <row r="20" spans="1:27" ht="35.25" x14ac:dyDescent="0.5">
      <c r="A20" s="8">
        <v>1</v>
      </c>
      <c r="B20" s="134">
        <f>SUBTOTAL(103,$A$16:A20)</f>
        <v>5</v>
      </c>
      <c r="C20" s="40" t="s">
        <v>507</v>
      </c>
      <c r="D20" s="64">
        <v>1978</v>
      </c>
      <c r="E20" s="64"/>
      <c r="F20" s="64" t="s">
        <v>324</v>
      </c>
      <c r="G20" s="64">
        <v>9</v>
      </c>
      <c r="H20" s="64">
        <v>2</v>
      </c>
      <c r="I20" s="65">
        <v>4413.8999999999996</v>
      </c>
      <c r="J20" s="65">
        <v>3930.4</v>
      </c>
      <c r="K20" s="65">
        <v>3880.5</v>
      </c>
      <c r="L20" s="66">
        <v>188</v>
      </c>
      <c r="M20" s="64" t="s">
        <v>275</v>
      </c>
      <c r="N20" s="64" t="s">
        <v>279</v>
      </c>
      <c r="O20" s="67" t="s">
        <v>1063</v>
      </c>
      <c r="P20" s="68">
        <v>3370794.11</v>
      </c>
      <c r="Q20" s="68">
        <v>0</v>
      </c>
      <c r="R20" s="68">
        <v>0</v>
      </c>
      <c r="S20" s="65">
        <f t="shared" si="0"/>
        <v>3370794.11</v>
      </c>
      <c r="T20" s="68">
        <f t="shared" si="1"/>
        <v>763.6770452434356</v>
      </c>
      <c r="U20" s="68">
        <v>1081.9921613049389</v>
      </c>
      <c r="X20" s="8" t="e">
        <f>VLOOKUP(C20,Z:AA,2,FALSE)</f>
        <v>#N/A</v>
      </c>
      <c r="Z20" s="8" t="s">
        <v>190</v>
      </c>
      <c r="AA20" s="8" t="s">
        <v>278</v>
      </c>
    </row>
    <row r="21" spans="1:27" ht="35.25" x14ac:dyDescent="0.5">
      <c r="A21" s="8">
        <v>1</v>
      </c>
      <c r="B21" s="134">
        <f>SUBTOTAL(103,$A$16:A21)</f>
        <v>6</v>
      </c>
      <c r="C21" s="40" t="s">
        <v>508</v>
      </c>
      <c r="D21" s="64">
        <v>1957</v>
      </c>
      <c r="E21" s="64"/>
      <c r="F21" s="64" t="s">
        <v>277</v>
      </c>
      <c r="G21" s="64">
        <v>2</v>
      </c>
      <c r="H21" s="64">
        <v>1</v>
      </c>
      <c r="I21" s="65">
        <v>731.7</v>
      </c>
      <c r="J21" s="65">
        <v>435.3</v>
      </c>
      <c r="K21" s="65">
        <v>386</v>
      </c>
      <c r="L21" s="66">
        <v>21</v>
      </c>
      <c r="M21" s="64" t="s">
        <v>275</v>
      </c>
      <c r="N21" s="64" t="s">
        <v>279</v>
      </c>
      <c r="O21" s="67" t="s">
        <v>1064</v>
      </c>
      <c r="P21" s="68">
        <v>2010905.54</v>
      </c>
      <c r="Q21" s="68">
        <v>0</v>
      </c>
      <c r="R21" s="68">
        <v>0</v>
      </c>
      <c r="S21" s="65">
        <f t="shared" si="0"/>
        <v>2010905.54</v>
      </c>
      <c r="T21" s="68">
        <f t="shared" si="1"/>
        <v>2748.2650539838733</v>
      </c>
      <c r="U21" s="68">
        <v>4050.361496514965</v>
      </c>
      <c r="X21" s="8" t="e">
        <f>VLOOKUP(C21,Z:AA,2,FALSE)</f>
        <v>#N/A</v>
      </c>
      <c r="Z21" s="8" t="s">
        <v>189</v>
      </c>
      <c r="AA21" s="8" t="s">
        <v>278</v>
      </c>
    </row>
    <row r="22" spans="1:27" ht="35.25" x14ac:dyDescent="0.5">
      <c r="A22" s="8">
        <v>1</v>
      </c>
      <c r="B22" s="134">
        <f>SUBTOTAL(103,$A$16:A22)</f>
        <v>7</v>
      </c>
      <c r="C22" s="40" t="s">
        <v>509</v>
      </c>
      <c r="D22" s="64">
        <v>1986</v>
      </c>
      <c r="E22" s="64"/>
      <c r="F22" s="64" t="s">
        <v>324</v>
      </c>
      <c r="G22" s="64">
        <v>9</v>
      </c>
      <c r="H22" s="64">
        <v>2</v>
      </c>
      <c r="I22" s="65">
        <v>4945.3999999999996</v>
      </c>
      <c r="J22" s="65">
        <v>3861.7</v>
      </c>
      <c r="K22" s="65">
        <v>3562.6</v>
      </c>
      <c r="L22" s="66">
        <v>203</v>
      </c>
      <c r="M22" s="64" t="s">
        <v>275</v>
      </c>
      <c r="N22" s="64" t="s">
        <v>279</v>
      </c>
      <c r="O22" s="67" t="s">
        <v>1065</v>
      </c>
      <c r="P22" s="68">
        <v>2376623.19</v>
      </c>
      <c r="Q22" s="68">
        <v>0</v>
      </c>
      <c r="R22" s="68">
        <v>0</v>
      </c>
      <c r="S22" s="65">
        <f t="shared" si="0"/>
        <v>2376623.19</v>
      </c>
      <c r="T22" s="68">
        <f t="shared" si="1"/>
        <v>480.57248958628224</v>
      </c>
      <c r="U22" s="68">
        <v>680.89966837869542</v>
      </c>
      <c r="X22" s="8" t="e">
        <f>VLOOKUP(C22,Z:AA,2,FALSE)</f>
        <v>#N/A</v>
      </c>
      <c r="Z22" s="8" t="s">
        <v>574</v>
      </c>
      <c r="AA22" s="8" t="s">
        <v>362</v>
      </c>
    </row>
    <row r="23" spans="1:27" ht="35.25" x14ac:dyDescent="0.5">
      <c r="A23" s="8">
        <v>1</v>
      </c>
      <c r="B23" s="134">
        <f>SUBTOTAL(103,$A$16:A23)</f>
        <v>8</v>
      </c>
      <c r="C23" s="40" t="s">
        <v>510</v>
      </c>
      <c r="D23" s="64">
        <v>1969</v>
      </c>
      <c r="E23" s="64"/>
      <c r="F23" s="64" t="s">
        <v>277</v>
      </c>
      <c r="G23" s="64">
        <v>5</v>
      </c>
      <c r="H23" s="64">
        <v>4</v>
      </c>
      <c r="I23" s="65">
        <v>4124.2</v>
      </c>
      <c r="J23" s="65">
        <v>3012</v>
      </c>
      <c r="K23" s="65">
        <v>2927.7</v>
      </c>
      <c r="L23" s="66">
        <v>141</v>
      </c>
      <c r="M23" s="64" t="s">
        <v>275</v>
      </c>
      <c r="N23" s="64" t="s">
        <v>279</v>
      </c>
      <c r="O23" s="67" t="s">
        <v>1065</v>
      </c>
      <c r="P23" s="68">
        <v>3923557.16</v>
      </c>
      <c r="Q23" s="68">
        <v>0</v>
      </c>
      <c r="R23" s="68">
        <v>0</v>
      </c>
      <c r="S23" s="65">
        <f t="shared" si="0"/>
        <v>3923557.16</v>
      </c>
      <c r="T23" s="68">
        <f t="shared" si="1"/>
        <v>951.34987633965386</v>
      </c>
      <c r="U23" s="68">
        <v>1366.172523156006</v>
      </c>
      <c r="X23" s="8" t="e">
        <f>VLOOKUP(C23,Z:AA,2,FALSE)</f>
        <v>#N/A</v>
      </c>
      <c r="Z23" s="8" t="s">
        <v>575</v>
      </c>
      <c r="AA23" s="8" t="s">
        <v>1074</v>
      </c>
    </row>
    <row r="24" spans="1:27" ht="35.25" x14ac:dyDescent="0.5">
      <c r="A24" s="8">
        <v>1</v>
      </c>
      <c r="B24" s="134">
        <f>SUBTOTAL(103,$A$16:A24)</f>
        <v>9</v>
      </c>
      <c r="C24" s="40" t="s">
        <v>511</v>
      </c>
      <c r="D24" s="64">
        <v>1984</v>
      </c>
      <c r="E24" s="64"/>
      <c r="F24" s="64" t="s">
        <v>324</v>
      </c>
      <c r="G24" s="64">
        <v>5</v>
      </c>
      <c r="H24" s="64">
        <v>3</v>
      </c>
      <c r="I24" s="65">
        <v>2356.9</v>
      </c>
      <c r="J24" s="65">
        <v>2339.8000000000002</v>
      </c>
      <c r="K24" s="65">
        <v>1354.3</v>
      </c>
      <c r="L24" s="66">
        <v>127</v>
      </c>
      <c r="M24" s="64" t="s">
        <v>275</v>
      </c>
      <c r="N24" s="64" t="s">
        <v>279</v>
      </c>
      <c r="O24" s="67" t="s">
        <v>1066</v>
      </c>
      <c r="P24" s="68">
        <v>2683877.48</v>
      </c>
      <c r="Q24" s="68">
        <v>0</v>
      </c>
      <c r="R24" s="68">
        <v>0</v>
      </c>
      <c r="S24" s="65">
        <f t="shared" si="0"/>
        <v>2683877.48</v>
      </c>
      <c r="T24" s="68">
        <f t="shared" si="1"/>
        <v>1138.7320123891552</v>
      </c>
      <c r="U24" s="68">
        <v>1586.7535132902149</v>
      </c>
      <c r="X24" s="8" t="e">
        <f>VLOOKUP(C24,Z:AA,2,FALSE)</f>
        <v>#N/A</v>
      </c>
      <c r="Z24" s="8" t="s">
        <v>591</v>
      </c>
      <c r="AA24" s="8" t="s">
        <v>278</v>
      </c>
    </row>
    <row r="25" spans="1:27" ht="35.25" x14ac:dyDescent="0.5">
      <c r="A25" s="8">
        <v>1</v>
      </c>
      <c r="B25" s="134">
        <f>SUBTOTAL(103,$A$16:A25)</f>
        <v>10</v>
      </c>
      <c r="C25" s="40" t="s">
        <v>512</v>
      </c>
      <c r="D25" s="64">
        <v>1993</v>
      </c>
      <c r="E25" s="64"/>
      <c r="F25" s="64" t="s">
        <v>277</v>
      </c>
      <c r="G25" s="64">
        <v>9</v>
      </c>
      <c r="H25" s="64">
        <v>1</v>
      </c>
      <c r="I25" s="65">
        <v>2992.9</v>
      </c>
      <c r="J25" s="65">
        <v>2815.7</v>
      </c>
      <c r="K25" s="65">
        <v>1490.5</v>
      </c>
      <c r="L25" s="66">
        <v>124</v>
      </c>
      <c r="M25" s="64" t="s">
        <v>275</v>
      </c>
      <c r="N25" s="64" t="s">
        <v>279</v>
      </c>
      <c r="O25" s="67" t="s">
        <v>1066</v>
      </c>
      <c r="P25" s="68">
        <v>2111990.3200000003</v>
      </c>
      <c r="Q25" s="68">
        <v>0</v>
      </c>
      <c r="R25" s="68">
        <v>0</v>
      </c>
      <c r="S25" s="65">
        <f t="shared" si="0"/>
        <v>2111990.3200000003</v>
      </c>
      <c r="T25" s="68">
        <f t="shared" si="1"/>
        <v>705.66685154866525</v>
      </c>
      <c r="U25" s="68">
        <v>1033.6789423024522</v>
      </c>
      <c r="X25" s="8" t="e">
        <f>VLOOKUP(C25,Z:AA,2,FALSE)</f>
        <v>#N/A</v>
      </c>
      <c r="Z25" s="8" t="s">
        <v>669</v>
      </c>
      <c r="AA25" s="8" t="s">
        <v>1186</v>
      </c>
    </row>
    <row r="26" spans="1:27" ht="35.25" x14ac:dyDescent="0.5">
      <c r="A26" s="8">
        <v>1</v>
      </c>
      <c r="B26" s="134">
        <f>SUBTOTAL(103,$A$16:A26)</f>
        <v>11</v>
      </c>
      <c r="C26" s="40" t="s">
        <v>513</v>
      </c>
      <c r="D26" s="64">
        <v>1955</v>
      </c>
      <c r="E26" s="64"/>
      <c r="F26" s="64" t="s">
        <v>277</v>
      </c>
      <c r="G26" s="64">
        <v>3</v>
      </c>
      <c r="H26" s="64">
        <v>2</v>
      </c>
      <c r="I26" s="65">
        <v>1722.8</v>
      </c>
      <c r="J26" s="65">
        <v>1108.2</v>
      </c>
      <c r="K26" s="65">
        <v>1058.5999999999999</v>
      </c>
      <c r="L26" s="66">
        <v>52</v>
      </c>
      <c r="M26" s="64" t="s">
        <v>275</v>
      </c>
      <c r="N26" s="64" t="s">
        <v>279</v>
      </c>
      <c r="O26" s="67" t="s">
        <v>1067</v>
      </c>
      <c r="P26" s="68">
        <v>2869655.8400000003</v>
      </c>
      <c r="Q26" s="68">
        <v>0</v>
      </c>
      <c r="R26" s="68">
        <v>0</v>
      </c>
      <c r="S26" s="65">
        <f t="shared" si="0"/>
        <v>2869655.8400000003</v>
      </c>
      <c r="T26" s="68">
        <f t="shared" si="1"/>
        <v>1665.6929649407944</v>
      </c>
      <c r="U26" s="68">
        <v>3022.2296308558184</v>
      </c>
      <c r="X26" s="8" t="e">
        <f>VLOOKUP(C26,Z:AA,2,FALSE)</f>
        <v>#N/A</v>
      </c>
      <c r="Z26" s="8" t="s">
        <v>670</v>
      </c>
      <c r="AA26" s="8" t="s">
        <v>770</v>
      </c>
    </row>
    <row r="27" spans="1:27" ht="35.25" x14ac:dyDescent="0.5">
      <c r="A27" s="8">
        <v>1</v>
      </c>
      <c r="B27" s="134">
        <f>SUBTOTAL(103,$A$16:A27)</f>
        <v>12</v>
      </c>
      <c r="C27" s="40" t="s">
        <v>514</v>
      </c>
      <c r="D27" s="64">
        <v>1990</v>
      </c>
      <c r="E27" s="64"/>
      <c r="F27" s="64" t="s">
        <v>277</v>
      </c>
      <c r="G27" s="64">
        <v>3</v>
      </c>
      <c r="H27" s="64">
        <v>1</v>
      </c>
      <c r="I27" s="65">
        <v>620.29999999999995</v>
      </c>
      <c r="J27" s="65">
        <v>538.5</v>
      </c>
      <c r="K27" s="65">
        <v>538.5</v>
      </c>
      <c r="L27" s="66">
        <v>23</v>
      </c>
      <c r="M27" s="64" t="s">
        <v>275</v>
      </c>
      <c r="N27" s="64" t="s">
        <v>279</v>
      </c>
      <c r="O27" s="67" t="s">
        <v>363</v>
      </c>
      <c r="P27" s="68">
        <v>1485498.48</v>
      </c>
      <c r="Q27" s="68">
        <v>0</v>
      </c>
      <c r="R27" s="68">
        <v>0</v>
      </c>
      <c r="S27" s="65">
        <f t="shared" si="0"/>
        <v>1485498.48</v>
      </c>
      <c r="T27" s="68">
        <f t="shared" si="1"/>
        <v>2394.8065129775914</v>
      </c>
      <c r="U27" s="68">
        <v>3508.5694019023058</v>
      </c>
      <c r="X27" s="8" t="e">
        <f>VLOOKUP(C27,Z:AA,2,FALSE)</f>
        <v>#N/A</v>
      </c>
      <c r="Z27" s="8" t="s">
        <v>671</v>
      </c>
      <c r="AA27" s="8" t="s">
        <v>770</v>
      </c>
    </row>
    <row r="28" spans="1:27" ht="35.25" x14ac:dyDescent="0.5">
      <c r="A28" s="8">
        <v>1</v>
      </c>
      <c r="B28" s="134">
        <f>SUBTOTAL(103,$A$16:A28)</f>
        <v>13</v>
      </c>
      <c r="C28" s="40" t="s">
        <v>515</v>
      </c>
      <c r="D28" s="64">
        <v>1989</v>
      </c>
      <c r="E28" s="64"/>
      <c r="F28" s="64" t="s">
        <v>277</v>
      </c>
      <c r="G28" s="64">
        <v>5</v>
      </c>
      <c r="H28" s="64">
        <v>3</v>
      </c>
      <c r="I28" s="65">
        <v>2454.8000000000002</v>
      </c>
      <c r="J28" s="65">
        <v>1749.7</v>
      </c>
      <c r="K28" s="65">
        <v>1749.7</v>
      </c>
      <c r="L28" s="66">
        <v>61</v>
      </c>
      <c r="M28" s="64" t="s">
        <v>275</v>
      </c>
      <c r="N28" s="64" t="s">
        <v>279</v>
      </c>
      <c r="O28" s="67" t="s">
        <v>1068</v>
      </c>
      <c r="P28" s="68">
        <v>2576347.41</v>
      </c>
      <c r="Q28" s="68">
        <v>0</v>
      </c>
      <c r="R28" s="68">
        <v>0</v>
      </c>
      <c r="S28" s="65">
        <f t="shared" si="0"/>
        <v>2576347.41</v>
      </c>
      <c r="T28" s="68">
        <f t="shared" si="1"/>
        <v>1049.5141803812937</v>
      </c>
      <c r="U28" s="68">
        <v>1507.1783933518004</v>
      </c>
      <c r="X28" s="8" t="e">
        <f>VLOOKUP(C28,Z:AA,2,FALSE)</f>
        <v>#N/A</v>
      </c>
      <c r="Z28" s="8" t="s">
        <v>676</v>
      </c>
      <c r="AA28" s="8" t="s">
        <v>278</v>
      </c>
    </row>
    <row r="29" spans="1:27" ht="35.25" x14ac:dyDescent="0.5">
      <c r="A29" s="8">
        <v>1</v>
      </c>
      <c r="B29" s="134">
        <f>SUBTOTAL(103,$A$16:A29)</f>
        <v>14</v>
      </c>
      <c r="C29" s="40" t="s">
        <v>516</v>
      </c>
      <c r="D29" s="64">
        <v>1995</v>
      </c>
      <c r="E29" s="64"/>
      <c r="F29" s="64" t="s">
        <v>277</v>
      </c>
      <c r="G29" s="64">
        <v>9</v>
      </c>
      <c r="H29" s="64">
        <v>1</v>
      </c>
      <c r="I29" s="65">
        <v>5292.9</v>
      </c>
      <c r="J29" s="65">
        <v>4340.07</v>
      </c>
      <c r="K29" s="65">
        <v>3967.77</v>
      </c>
      <c r="L29" s="66">
        <v>182</v>
      </c>
      <c r="M29" s="64" t="s">
        <v>275</v>
      </c>
      <c r="N29" s="64" t="s">
        <v>279</v>
      </c>
      <c r="O29" s="67" t="s">
        <v>1069</v>
      </c>
      <c r="P29" s="68">
        <v>5275854.7</v>
      </c>
      <c r="Q29" s="68">
        <v>0</v>
      </c>
      <c r="R29" s="68">
        <v>0</v>
      </c>
      <c r="S29" s="65">
        <f t="shared" si="0"/>
        <v>5275854.7</v>
      </c>
      <c r="T29" s="68">
        <f t="shared" si="1"/>
        <v>996.77959152827384</v>
      </c>
      <c r="U29" s="68">
        <v>1425.672726104782</v>
      </c>
      <c r="X29" s="8" t="e">
        <f>VLOOKUP(C29,Z:AA,2,FALSE)</f>
        <v>#N/A</v>
      </c>
      <c r="Z29" s="8" t="s">
        <v>677</v>
      </c>
      <c r="AA29" s="8" t="s">
        <v>771</v>
      </c>
    </row>
    <row r="30" spans="1:27" ht="35.25" x14ac:dyDescent="0.5">
      <c r="A30" s="8">
        <v>1</v>
      </c>
      <c r="B30" s="134">
        <f>SUBTOTAL(103,$A$16:A30)</f>
        <v>15</v>
      </c>
      <c r="C30" s="40" t="s">
        <v>517</v>
      </c>
      <c r="D30" s="64">
        <v>1962</v>
      </c>
      <c r="E30" s="64"/>
      <c r="F30" s="64" t="s">
        <v>277</v>
      </c>
      <c r="G30" s="64">
        <v>3</v>
      </c>
      <c r="H30" s="64">
        <v>3</v>
      </c>
      <c r="I30" s="65">
        <v>2721.6</v>
      </c>
      <c r="J30" s="65">
        <v>1752.6</v>
      </c>
      <c r="K30" s="65">
        <v>1482.9</v>
      </c>
      <c r="L30" s="66">
        <v>80</v>
      </c>
      <c r="M30" s="64" t="s">
        <v>275</v>
      </c>
      <c r="N30" s="64" t="s">
        <v>279</v>
      </c>
      <c r="O30" s="67" t="s">
        <v>1064</v>
      </c>
      <c r="P30" s="68">
        <v>3988265.4</v>
      </c>
      <c r="Q30" s="68">
        <v>0</v>
      </c>
      <c r="R30" s="68">
        <v>0</v>
      </c>
      <c r="S30" s="65">
        <f t="shared" si="0"/>
        <v>3988265.4</v>
      </c>
      <c r="T30" s="68">
        <f t="shared" si="1"/>
        <v>1465.412037037037</v>
      </c>
      <c r="U30" s="68">
        <v>2104.4491490299824</v>
      </c>
      <c r="X30" s="8" t="e">
        <f>VLOOKUP(C30,Z:AA,2,FALSE)</f>
        <v>#N/A</v>
      </c>
      <c r="Z30" s="8" t="s">
        <v>675</v>
      </c>
      <c r="AA30" s="8" t="s">
        <v>1186</v>
      </c>
    </row>
    <row r="31" spans="1:27" ht="35.25" x14ac:dyDescent="0.5">
      <c r="A31" s="8">
        <v>1</v>
      </c>
      <c r="B31" s="134">
        <f>SUBTOTAL(103,$A$16:A31)</f>
        <v>16</v>
      </c>
      <c r="C31" s="40" t="s">
        <v>518</v>
      </c>
      <c r="D31" s="64">
        <v>1957</v>
      </c>
      <c r="E31" s="64"/>
      <c r="F31" s="64" t="s">
        <v>277</v>
      </c>
      <c r="G31" s="64">
        <v>2</v>
      </c>
      <c r="H31" s="64">
        <v>1</v>
      </c>
      <c r="I31" s="65">
        <v>718.26</v>
      </c>
      <c r="J31" s="65">
        <v>408.3</v>
      </c>
      <c r="K31" s="65">
        <v>408.3</v>
      </c>
      <c r="L31" s="66">
        <v>22</v>
      </c>
      <c r="M31" s="64" t="s">
        <v>275</v>
      </c>
      <c r="N31" s="64" t="s">
        <v>279</v>
      </c>
      <c r="O31" s="67" t="s">
        <v>1064</v>
      </c>
      <c r="P31" s="68">
        <v>1785060.8199999998</v>
      </c>
      <c r="Q31" s="68">
        <v>0</v>
      </c>
      <c r="R31" s="68">
        <v>0</v>
      </c>
      <c r="S31" s="65">
        <f t="shared" si="0"/>
        <v>1785060.8199999998</v>
      </c>
      <c r="T31" s="68">
        <f t="shared" si="1"/>
        <v>2485.2571770668001</v>
      </c>
      <c r="U31" s="68">
        <v>3710.6275539468197</v>
      </c>
      <c r="X31" s="8" t="e">
        <f>VLOOKUP(C31,Z:AA,2,FALSE)</f>
        <v>#N/A</v>
      </c>
      <c r="Z31" s="8" t="s">
        <v>680</v>
      </c>
      <c r="AA31" s="8" t="s">
        <v>278</v>
      </c>
    </row>
    <row r="32" spans="1:27" ht="35.25" x14ac:dyDescent="0.5">
      <c r="A32" s="8">
        <v>1</v>
      </c>
      <c r="B32" s="134">
        <f>SUBTOTAL(103,$A$16:A32)</f>
        <v>17</v>
      </c>
      <c r="C32" s="40" t="s">
        <v>519</v>
      </c>
      <c r="D32" s="64">
        <v>1994</v>
      </c>
      <c r="E32" s="64"/>
      <c r="F32" s="64" t="s">
        <v>277</v>
      </c>
      <c r="G32" s="64">
        <v>6</v>
      </c>
      <c r="H32" s="64">
        <v>4</v>
      </c>
      <c r="I32" s="65">
        <v>3744.6</v>
      </c>
      <c r="J32" s="65">
        <v>2905.1</v>
      </c>
      <c r="K32" s="65">
        <v>2782.1</v>
      </c>
      <c r="L32" s="66">
        <v>138</v>
      </c>
      <c r="M32" s="64" t="s">
        <v>275</v>
      </c>
      <c r="N32" s="64" t="s">
        <v>279</v>
      </c>
      <c r="O32" s="67" t="s">
        <v>1065</v>
      </c>
      <c r="P32" s="68">
        <v>2688101.64</v>
      </c>
      <c r="Q32" s="68">
        <v>0</v>
      </c>
      <c r="R32" s="68">
        <v>0</v>
      </c>
      <c r="S32" s="65">
        <f t="shared" si="0"/>
        <v>2688101.64</v>
      </c>
      <c r="T32" s="68">
        <f t="shared" si="1"/>
        <v>717.86082358596389</v>
      </c>
      <c r="U32" s="68">
        <v>1017.1019067457138</v>
      </c>
      <c r="X32" s="8" t="e">
        <f>VLOOKUP(C32,Z:AA,2,FALSE)</f>
        <v>#N/A</v>
      </c>
      <c r="Z32" s="8" t="s">
        <v>685</v>
      </c>
      <c r="AA32" s="8" t="s">
        <v>1187</v>
      </c>
    </row>
    <row r="33" spans="1:27" ht="35.25" x14ac:dyDescent="0.5">
      <c r="A33" s="8">
        <v>1</v>
      </c>
      <c r="B33" s="134">
        <f>SUBTOTAL(103,$A$16:A33)</f>
        <v>18</v>
      </c>
      <c r="C33" s="40" t="s">
        <v>520</v>
      </c>
      <c r="D33" s="64">
        <v>1993</v>
      </c>
      <c r="E33" s="64"/>
      <c r="F33" s="64" t="s">
        <v>277</v>
      </c>
      <c r="G33" s="64">
        <v>9</v>
      </c>
      <c r="H33" s="64">
        <v>3</v>
      </c>
      <c r="I33" s="65">
        <v>6478</v>
      </c>
      <c r="J33" s="65">
        <v>6359.39</v>
      </c>
      <c r="K33" s="65">
        <v>5823.79</v>
      </c>
      <c r="L33" s="66">
        <v>108</v>
      </c>
      <c r="M33" s="64" t="s">
        <v>275</v>
      </c>
      <c r="N33" s="64" t="s">
        <v>279</v>
      </c>
      <c r="O33" s="67" t="s">
        <v>362</v>
      </c>
      <c r="P33" s="68">
        <v>4308763.3600000003</v>
      </c>
      <c r="Q33" s="68">
        <v>0</v>
      </c>
      <c r="R33" s="68">
        <v>0</v>
      </c>
      <c r="S33" s="65">
        <f t="shared" si="0"/>
        <v>4308763.3600000003</v>
      </c>
      <c r="T33" s="68">
        <f t="shared" si="1"/>
        <v>665.13790676134613</v>
      </c>
      <c r="U33" s="68">
        <v>1118.9420407533189</v>
      </c>
      <c r="X33" s="8" t="e">
        <f>VLOOKUP(C33,Z:AA,2,FALSE)</f>
        <v>#N/A</v>
      </c>
      <c r="Z33" s="8" t="s">
        <v>683</v>
      </c>
      <c r="AA33" s="8" t="s">
        <v>1187</v>
      </c>
    </row>
    <row r="34" spans="1:27" ht="35.25" x14ac:dyDescent="0.5">
      <c r="A34" s="8">
        <v>1</v>
      </c>
      <c r="B34" s="134">
        <f>SUBTOTAL(103,$A$16:A34)</f>
        <v>19</v>
      </c>
      <c r="C34" s="40" t="s">
        <v>521</v>
      </c>
      <c r="D34" s="64">
        <v>1992</v>
      </c>
      <c r="E34" s="64"/>
      <c r="F34" s="64" t="s">
        <v>324</v>
      </c>
      <c r="G34" s="64">
        <v>9</v>
      </c>
      <c r="H34" s="64">
        <v>8</v>
      </c>
      <c r="I34" s="65">
        <v>14455.8</v>
      </c>
      <c r="J34" s="65">
        <v>14455.58</v>
      </c>
      <c r="K34" s="65">
        <v>13861.18</v>
      </c>
      <c r="L34" s="66">
        <v>704</v>
      </c>
      <c r="M34" s="64" t="s">
        <v>275</v>
      </c>
      <c r="N34" s="64" t="s">
        <v>279</v>
      </c>
      <c r="O34" s="67" t="s">
        <v>362</v>
      </c>
      <c r="P34" s="68">
        <v>17965640</v>
      </c>
      <c r="Q34" s="68">
        <v>0</v>
      </c>
      <c r="R34" s="68">
        <v>0</v>
      </c>
      <c r="S34" s="65">
        <f t="shared" si="0"/>
        <v>17965640</v>
      </c>
      <c r="T34" s="68">
        <f t="shared" si="1"/>
        <v>1242.7980464588609</v>
      </c>
      <c r="U34" s="68">
        <v>1244.24</v>
      </c>
      <c r="X34" s="8" t="e">
        <f>VLOOKUP(C34,Z:AA,2,FALSE)</f>
        <v>#N/A</v>
      </c>
      <c r="Z34" s="8" t="s">
        <v>719</v>
      </c>
      <c r="AA34" s="8" t="s">
        <v>786</v>
      </c>
    </row>
    <row r="35" spans="1:27" ht="35.25" x14ac:dyDescent="0.5">
      <c r="A35" s="8">
        <v>1</v>
      </c>
      <c r="B35" s="134">
        <f>SUBTOTAL(103,$A$16:A35)</f>
        <v>20</v>
      </c>
      <c r="C35" s="40" t="s">
        <v>522</v>
      </c>
      <c r="D35" s="64">
        <v>1978</v>
      </c>
      <c r="E35" s="64"/>
      <c r="F35" s="64" t="s">
        <v>277</v>
      </c>
      <c r="G35" s="64">
        <v>5</v>
      </c>
      <c r="H35" s="64">
        <v>1</v>
      </c>
      <c r="I35" s="65">
        <v>1058.5</v>
      </c>
      <c r="J35" s="65">
        <v>777.2</v>
      </c>
      <c r="K35" s="65">
        <v>724.1</v>
      </c>
      <c r="L35" s="66">
        <v>33</v>
      </c>
      <c r="M35" s="64" t="s">
        <v>275</v>
      </c>
      <c r="N35" s="64" t="s">
        <v>279</v>
      </c>
      <c r="O35" s="67" t="s">
        <v>362</v>
      </c>
      <c r="P35" s="68">
        <v>1011238.23</v>
      </c>
      <c r="Q35" s="68">
        <v>0</v>
      </c>
      <c r="R35" s="68">
        <v>0</v>
      </c>
      <c r="S35" s="65">
        <f t="shared" si="0"/>
        <v>1011238.23</v>
      </c>
      <c r="T35" s="68">
        <f t="shared" si="1"/>
        <v>955.35024090694378</v>
      </c>
      <c r="U35" s="68">
        <v>1454.150025372983</v>
      </c>
      <c r="X35" s="8" t="e">
        <f>VLOOKUP(C35,Z:AA,2,FALSE)</f>
        <v>#N/A</v>
      </c>
      <c r="Z35" s="8" t="s">
        <v>729</v>
      </c>
      <c r="AA35" s="8" t="s">
        <v>1188</v>
      </c>
    </row>
    <row r="36" spans="1:27" ht="35.25" x14ac:dyDescent="0.5">
      <c r="A36" s="8">
        <v>1</v>
      </c>
      <c r="B36" s="134">
        <f>SUBTOTAL(103,$A$16:A36)</f>
        <v>21</v>
      </c>
      <c r="C36" s="40" t="s">
        <v>523</v>
      </c>
      <c r="D36" s="64">
        <v>1995</v>
      </c>
      <c r="E36" s="64"/>
      <c r="F36" s="64" t="s">
        <v>277</v>
      </c>
      <c r="G36" s="64">
        <v>9</v>
      </c>
      <c r="H36" s="64">
        <v>1</v>
      </c>
      <c r="I36" s="65">
        <v>6176.6</v>
      </c>
      <c r="J36" s="65">
        <v>4705.1000000000004</v>
      </c>
      <c r="K36" s="65">
        <v>4212.5</v>
      </c>
      <c r="L36" s="66">
        <v>299</v>
      </c>
      <c r="M36" s="64" t="s">
        <v>275</v>
      </c>
      <c r="N36" s="64" t="s">
        <v>279</v>
      </c>
      <c r="O36" s="67" t="s">
        <v>1063</v>
      </c>
      <c r="P36" s="68">
        <v>3680432.55</v>
      </c>
      <c r="Q36" s="68">
        <v>0</v>
      </c>
      <c r="R36" s="68">
        <v>0</v>
      </c>
      <c r="S36" s="65">
        <f t="shared" si="0"/>
        <v>3680432.55</v>
      </c>
      <c r="T36" s="68">
        <f t="shared" si="1"/>
        <v>595.86707088041953</v>
      </c>
      <c r="U36" s="68">
        <v>998.27897037396792</v>
      </c>
      <c r="X36" s="8" t="e">
        <f>VLOOKUP(C36,Z:AA,2,FALSE)</f>
        <v>#N/A</v>
      </c>
      <c r="Z36" s="8" t="s">
        <v>194</v>
      </c>
      <c r="AA36" s="8" t="s">
        <v>278</v>
      </c>
    </row>
    <row r="37" spans="1:27" ht="35.25" x14ac:dyDescent="0.5">
      <c r="A37" s="8">
        <v>1</v>
      </c>
      <c r="B37" s="134">
        <f>SUBTOTAL(103,$A$16:A37)</f>
        <v>22</v>
      </c>
      <c r="C37" s="40" t="s">
        <v>524</v>
      </c>
      <c r="D37" s="64">
        <v>1988</v>
      </c>
      <c r="E37" s="64"/>
      <c r="F37" s="64" t="s">
        <v>277</v>
      </c>
      <c r="G37" s="64">
        <v>5</v>
      </c>
      <c r="H37" s="64">
        <v>2</v>
      </c>
      <c r="I37" s="65">
        <v>1410.8</v>
      </c>
      <c r="J37" s="65">
        <v>1242.3</v>
      </c>
      <c r="K37" s="65">
        <v>1081</v>
      </c>
      <c r="L37" s="66">
        <v>70</v>
      </c>
      <c r="M37" s="64" t="s">
        <v>275</v>
      </c>
      <c r="N37" s="64" t="s">
        <v>279</v>
      </c>
      <c r="O37" s="67" t="s">
        <v>1063</v>
      </c>
      <c r="P37" s="68">
        <v>1493389.79</v>
      </c>
      <c r="Q37" s="68">
        <v>0</v>
      </c>
      <c r="R37" s="68">
        <v>0</v>
      </c>
      <c r="S37" s="65">
        <f t="shared" si="0"/>
        <v>1493389.79</v>
      </c>
      <c r="T37" s="68">
        <f t="shared" si="1"/>
        <v>1058.5411043379643</v>
      </c>
      <c r="U37" s="68">
        <v>1499.5825655563431</v>
      </c>
      <c r="X37" s="8" t="e">
        <f>VLOOKUP(C37,Z:AA,2,FALSE)</f>
        <v>#N/A</v>
      </c>
      <c r="Z37" s="8" t="s">
        <v>196</v>
      </c>
      <c r="AA37" s="8" t="s">
        <v>278</v>
      </c>
    </row>
    <row r="38" spans="1:27" ht="35.25" x14ac:dyDescent="0.5">
      <c r="A38" s="8">
        <v>1</v>
      </c>
      <c r="B38" s="134">
        <f>SUBTOTAL(103,$A$16:A38)</f>
        <v>23</v>
      </c>
      <c r="C38" s="40" t="s">
        <v>525</v>
      </c>
      <c r="D38" s="64">
        <v>1980</v>
      </c>
      <c r="E38" s="64"/>
      <c r="F38" s="64" t="s">
        <v>277</v>
      </c>
      <c r="G38" s="64">
        <v>5</v>
      </c>
      <c r="H38" s="64">
        <v>4</v>
      </c>
      <c r="I38" s="65">
        <v>3319.7</v>
      </c>
      <c r="J38" s="65">
        <v>3048.7</v>
      </c>
      <c r="K38" s="65">
        <v>2877.8</v>
      </c>
      <c r="L38" s="66">
        <v>147</v>
      </c>
      <c r="M38" s="64" t="s">
        <v>275</v>
      </c>
      <c r="N38" s="64" t="s">
        <v>279</v>
      </c>
      <c r="O38" s="67" t="s">
        <v>1063</v>
      </c>
      <c r="P38" s="68">
        <v>3225721.96</v>
      </c>
      <c r="Q38" s="68">
        <v>0</v>
      </c>
      <c r="R38" s="68">
        <v>0</v>
      </c>
      <c r="S38" s="65">
        <f t="shared" si="0"/>
        <v>3225721.96</v>
      </c>
      <c r="T38" s="68">
        <f t="shared" si="1"/>
        <v>971.6908033858482</v>
      </c>
      <c r="U38" s="68">
        <v>1376.6167951807229</v>
      </c>
      <c r="X38" s="8" t="e">
        <f>VLOOKUP(C38,Z:AA,2,FALSE)</f>
        <v>#N/A</v>
      </c>
      <c r="Z38" s="8" t="s">
        <v>219</v>
      </c>
      <c r="AA38" s="8" t="s">
        <v>278</v>
      </c>
    </row>
    <row r="39" spans="1:27" ht="35.25" x14ac:dyDescent="0.5">
      <c r="A39" s="8">
        <v>1</v>
      </c>
      <c r="B39" s="134">
        <f>SUBTOTAL(103,$A$16:A39)</f>
        <v>24</v>
      </c>
      <c r="C39" s="40" t="s">
        <v>526</v>
      </c>
      <c r="D39" s="64">
        <v>1960</v>
      </c>
      <c r="E39" s="64"/>
      <c r="F39" s="64" t="s">
        <v>277</v>
      </c>
      <c r="G39" s="64">
        <v>5</v>
      </c>
      <c r="H39" s="64">
        <v>3</v>
      </c>
      <c r="I39" s="65">
        <v>3202.4</v>
      </c>
      <c r="J39" s="65">
        <v>2438.8000000000002</v>
      </c>
      <c r="K39" s="65">
        <v>2307.6</v>
      </c>
      <c r="L39" s="66">
        <v>127</v>
      </c>
      <c r="M39" s="64" t="s">
        <v>275</v>
      </c>
      <c r="N39" s="64" t="s">
        <v>279</v>
      </c>
      <c r="O39" s="67" t="s">
        <v>1065</v>
      </c>
      <c r="P39" s="68">
        <v>6662526.4900000002</v>
      </c>
      <c r="Q39" s="68">
        <v>0</v>
      </c>
      <c r="R39" s="68">
        <v>0</v>
      </c>
      <c r="S39" s="65">
        <f t="shared" si="0"/>
        <v>6662526.4900000002</v>
      </c>
      <c r="T39" s="68">
        <f t="shared" si="1"/>
        <v>2080.4791687484385</v>
      </c>
      <c r="U39" s="68">
        <v>4493.6785473394948</v>
      </c>
      <c r="X39" s="8" t="e">
        <f>VLOOKUP(C39,Z:AA,2,FALSE)</f>
        <v>#N/A</v>
      </c>
      <c r="Z39" s="8" t="s">
        <v>232</v>
      </c>
      <c r="AA39" s="8" t="s">
        <v>278</v>
      </c>
    </row>
    <row r="40" spans="1:27" ht="35.25" x14ac:dyDescent="0.5">
      <c r="A40" s="8">
        <v>1</v>
      </c>
      <c r="B40" s="134">
        <f>SUBTOTAL(103,$A$16:A40)</f>
        <v>25</v>
      </c>
      <c r="C40" s="40" t="s">
        <v>527</v>
      </c>
      <c r="D40" s="64">
        <v>1968</v>
      </c>
      <c r="E40" s="64"/>
      <c r="F40" s="64" t="s">
        <v>277</v>
      </c>
      <c r="G40" s="64">
        <v>5</v>
      </c>
      <c r="H40" s="64">
        <v>5</v>
      </c>
      <c r="I40" s="65">
        <v>5459.4</v>
      </c>
      <c r="J40" s="65">
        <v>4706.8</v>
      </c>
      <c r="K40" s="65">
        <v>3495.5</v>
      </c>
      <c r="L40" s="66">
        <v>147</v>
      </c>
      <c r="M40" s="64" t="s">
        <v>275</v>
      </c>
      <c r="N40" s="64" t="s">
        <v>279</v>
      </c>
      <c r="O40" s="67" t="s">
        <v>1070</v>
      </c>
      <c r="P40" s="68">
        <v>4466002.71</v>
      </c>
      <c r="Q40" s="68">
        <v>0</v>
      </c>
      <c r="R40" s="68">
        <v>0</v>
      </c>
      <c r="S40" s="65">
        <f t="shared" si="0"/>
        <v>4466002.71</v>
      </c>
      <c r="T40" s="68">
        <f t="shared" si="1"/>
        <v>818.03910869326307</v>
      </c>
      <c r="U40" s="68">
        <v>1076.9009802073517</v>
      </c>
      <c r="X40" s="8" t="e">
        <f>VLOOKUP(C40,Z:AA,2,FALSE)</f>
        <v>#N/A</v>
      </c>
      <c r="Z40" s="8" t="s">
        <v>662</v>
      </c>
      <c r="AA40" s="8" t="s">
        <v>1185</v>
      </c>
    </row>
    <row r="41" spans="1:27" ht="35.25" x14ac:dyDescent="0.5">
      <c r="A41" s="8">
        <v>1</v>
      </c>
      <c r="B41" s="134">
        <f>SUBTOTAL(103,$A$16:A41)</f>
        <v>26</v>
      </c>
      <c r="C41" s="40" t="s">
        <v>528</v>
      </c>
      <c r="D41" s="64">
        <v>1988</v>
      </c>
      <c r="E41" s="64"/>
      <c r="F41" s="64" t="s">
        <v>324</v>
      </c>
      <c r="G41" s="64">
        <v>5</v>
      </c>
      <c r="H41" s="64">
        <v>3</v>
      </c>
      <c r="I41" s="65">
        <v>2450</v>
      </c>
      <c r="J41" s="65">
        <v>2076.5</v>
      </c>
      <c r="K41" s="65">
        <v>2076.5</v>
      </c>
      <c r="L41" s="66">
        <v>101</v>
      </c>
      <c r="M41" s="64" t="s">
        <v>275</v>
      </c>
      <c r="N41" s="64" t="s">
        <v>279</v>
      </c>
      <c r="O41" s="67" t="s">
        <v>1070</v>
      </c>
      <c r="P41" s="68">
        <v>2419201.9300000002</v>
      </c>
      <c r="Q41" s="68">
        <v>0</v>
      </c>
      <c r="R41" s="68">
        <v>0</v>
      </c>
      <c r="S41" s="65">
        <f t="shared" si="0"/>
        <v>2419201.9300000002</v>
      </c>
      <c r="T41" s="68">
        <f t="shared" si="1"/>
        <v>987.42935918367357</v>
      </c>
      <c r="U41" s="68">
        <v>1436.916974989648</v>
      </c>
      <c r="X41" s="8" t="e">
        <f>VLOOKUP(C41,Z:AA,2,FALSE)</f>
        <v>#N/A</v>
      </c>
      <c r="Z41" s="8" t="s">
        <v>663</v>
      </c>
      <c r="AA41" s="8" t="s">
        <v>1185</v>
      </c>
    </row>
    <row r="42" spans="1:27" ht="35.25" x14ac:dyDescent="0.5">
      <c r="A42" s="8">
        <v>1</v>
      </c>
      <c r="B42" s="134">
        <f>SUBTOTAL(103,$A$16:A42)</f>
        <v>27</v>
      </c>
      <c r="C42" s="40" t="s">
        <v>529</v>
      </c>
      <c r="D42" s="64">
        <v>1988</v>
      </c>
      <c r="E42" s="64"/>
      <c r="F42" s="64" t="s">
        <v>277</v>
      </c>
      <c r="G42" s="64">
        <v>5</v>
      </c>
      <c r="H42" s="64">
        <v>3</v>
      </c>
      <c r="I42" s="65">
        <v>4166.5</v>
      </c>
      <c r="J42" s="65">
        <v>3262.2</v>
      </c>
      <c r="K42" s="65">
        <v>3262.2</v>
      </c>
      <c r="L42" s="66">
        <v>188</v>
      </c>
      <c r="M42" s="64" t="s">
        <v>275</v>
      </c>
      <c r="N42" s="64" t="s">
        <v>279</v>
      </c>
      <c r="O42" s="67" t="s">
        <v>1071</v>
      </c>
      <c r="P42" s="68">
        <v>4747116.5999999996</v>
      </c>
      <c r="Q42" s="68">
        <v>0</v>
      </c>
      <c r="R42" s="68">
        <v>0</v>
      </c>
      <c r="S42" s="65">
        <f t="shared" si="0"/>
        <v>4747116.5999999996</v>
      </c>
      <c r="T42" s="68">
        <f t="shared" si="1"/>
        <v>1139.3535581423257</v>
      </c>
      <c r="U42" s="68">
        <v>1648.3001464058561</v>
      </c>
      <c r="X42" s="8" t="e">
        <f>VLOOKUP(C42,Z:AA,2,FALSE)</f>
        <v>#N/A</v>
      </c>
      <c r="Z42" s="8" t="s">
        <v>853</v>
      </c>
      <c r="AA42" s="8" t="s">
        <v>278</v>
      </c>
    </row>
    <row r="43" spans="1:27" ht="35.25" x14ac:dyDescent="0.5">
      <c r="A43" s="8">
        <v>1</v>
      </c>
      <c r="B43" s="134">
        <f>SUBTOTAL(103,$A$16:A43)</f>
        <v>28</v>
      </c>
      <c r="C43" s="40" t="s">
        <v>530</v>
      </c>
      <c r="D43" s="64">
        <v>1990</v>
      </c>
      <c r="E43" s="64"/>
      <c r="F43" s="64" t="s">
        <v>277</v>
      </c>
      <c r="G43" s="64">
        <v>5</v>
      </c>
      <c r="H43" s="64">
        <v>4</v>
      </c>
      <c r="I43" s="65">
        <v>4655.1000000000004</v>
      </c>
      <c r="J43" s="65">
        <v>2110.8000000000002</v>
      </c>
      <c r="K43" s="65">
        <v>1956.5</v>
      </c>
      <c r="L43" s="66">
        <v>149</v>
      </c>
      <c r="M43" s="64" t="s">
        <v>275</v>
      </c>
      <c r="N43" s="64" t="s">
        <v>279</v>
      </c>
      <c r="O43" s="67" t="s">
        <v>1063</v>
      </c>
      <c r="P43" s="68">
        <v>5857395.75</v>
      </c>
      <c r="Q43" s="68">
        <v>0</v>
      </c>
      <c r="R43" s="68">
        <v>0</v>
      </c>
      <c r="S43" s="65">
        <f t="shared" si="0"/>
        <v>5857395.75</v>
      </c>
      <c r="T43" s="68">
        <f t="shared" si="1"/>
        <v>1258.2749564993233</v>
      </c>
      <c r="U43" s="68">
        <v>1844.1178922042488</v>
      </c>
      <c r="X43" s="8" t="e">
        <f>VLOOKUP(C43,Z:AA,2,FALSE)</f>
        <v>#N/A</v>
      </c>
      <c r="Z43" s="8" t="s">
        <v>736</v>
      </c>
      <c r="AA43" s="8" t="s">
        <v>784</v>
      </c>
    </row>
    <row r="44" spans="1:27" ht="35.25" x14ac:dyDescent="0.5">
      <c r="A44" s="8">
        <v>1</v>
      </c>
      <c r="B44" s="134">
        <f>SUBTOTAL(103,$A$16:A44)</f>
        <v>29</v>
      </c>
      <c r="C44" s="40" t="s">
        <v>531</v>
      </c>
      <c r="D44" s="64">
        <v>1981</v>
      </c>
      <c r="E44" s="64"/>
      <c r="F44" s="64" t="s">
        <v>277</v>
      </c>
      <c r="G44" s="64">
        <v>5</v>
      </c>
      <c r="H44" s="64">
        <v>1</v>
      </c>
      <c r="I44" s="65">
        <v>794.8</v>
      </c>
      <c r="J44" s="65">
        <v>792.5</v>
      </c>
      <c r="K44" s="65">
        <v>792.5</v>
      </c>
      <c r="L44" s="66">
        <v>22</v>
      </c>
      <c r="M44" s="64" t="s">
        <v>275</v>
      </c>
      <c r="N44" s="64" t="s">
        <v>279</v>
      </c>
      <c r="O44" s="67" t="s">
        <v>362</v>
      </c>
      <c r="P44" s="68">
        <v>1318744.33</v>
      </c>
      <c r="Q44" s="68">
        <v>0</v>
      </c>
      <c r="R44" s="68">
        <v>0</v>
      </c>
      <c r="S44" s="65">
        <f t="shared" si="0"/>
        <v>1318744.33</v>
      </c>
      <c r="T44" s="68">
        <f t="shared" si="1"/>
        <v>1659.2153120281835</v>
      </c>
      <c r="U44" s="68">
        <v>2404.3405963764471</v>
      </c>
      <c r="X44" s="8" t="e">
        <f>VLOOKUP(C44,Z:AA,2,FALSE)</f>
        <v>#N/A</v>
      </c>
      <c r="Z44" s="8" t="s">
        <v>722</v>
      </c>
      <c r="AA44" s="8" t="s">
        <v>278</v>
      </c>
    </row>
    <row r="45" spans="1:27" ht="35.25" x14ac:dyDescent="0.5">
      <c r="A45" s="8">
        <v>1</v>
      </c>
      <c r="B45" s="134">
        <f>SUBTOTAL(103,$A$16:A45)</f>
        <v>30</v>
      </c>
      <c r="C45" s="40" t="s">
        <v>532</v>
      </c>
      <c r="D45" s="64">
        <v>1985</v>
      </c>
      <c r="E45" s="64"/>
      <c r="F45" s="64" t="s">
        <v>324</v>
      </c>
      <c r="G45" s="64">
        <v>2</v>
      </c>
      <c r="H45" s="64">
        <v>2</v>
      </c>
      <c r="I45" s="65">
        <v>617.79999999999995</v>
      </c>
      <c r="J45" s="65">
        <v>560.5</v>
      </c>
      <c r="K45" s="65">
        <v>560.5</v>
      </c>
      <c r="L45" s="66">
        <v>35</v>
      </c>
      <c r="M45" s="64" t="s">
        <v>275</v>
      </c>
      <c r="N45" s="64" t="s">
        <v>279</v>
      </c>
      <c r="O45" s="67" t="s">
        <v>1068</v>
      </c>
      <c r="P45" s="68">
        <v>1791261.3800000001</v>
      </c>
      <c r="Q45" s="68">
        <v>0</v>
      </c>
      <c r="R45" s="68">
        <v>0</v>
      </c>
      <c r="S45" s="65">
        <f t="shared" si="0"/>
        <v>1791261.3800000001</v>
      </c>
      <c r="T45" s="68">
        <f t="shared" si="1"/>
        <v>2899.4195208805445</v>
      </c>
      <c r="U45" s="68">
        <v>4233.1919650372292</v>
      </c>
      <c r="X45" s="8" t="e">
        <f>VLOOKUP(C45,Z:AA,2,FALSE)</f>
        <v>#N/A</v>
      </c>
      <c r="Z45" s="8" t="s">
        <v>748</v>
      </c>
      <c r="AA45" s="8" t="s">
        <v>1184</v>
      </c>
    </row>
    <row r="46" spans="1:27" ht="35.25" x14ac:dyDescent="0.5">
      <c r="A46" s="8">
        <v>1</v>
      </c>
      <c r="B46" s="134">
        <f>SUBTOTAL(103,$A$16:A46)</f>
        <v>31</v>
      </c>
      <c r="C46" s="40" t="s">
        <v>533</v>
      </c>
      <c r="D46" s="64">
        <v>1967</v>
      </c>
      <c r="E46" s="64"/>
      <c r="F46" s="64" t="s">
        <v>277</v>
      </c>
      <c r="G46" s="64">
        <v>2</v>
      </c>
      <c r="H46" s="64">
        <v>2</v>
      </c>
      <c r="I46" s="65">
        <v>705.8</v>
      </c>
      <c r="J46" s="65">
        <v>652.9</v>
      </c>
      <c r="K46" s="65">
        <v>519.20000000000005</v>
      </c>
      <c r="L46" s="66">
        <v>38</v>
      </c>
      <c r="M46" s="64" t="s">
        <v>275</v>
      </c>
      <c r="N46" s="64" t="s">
        <v>279</v>
      </c>
      <c r="O46" s="67" t="s">
        <v>1068</v>
      </c>
      <c r="P46" s="68">
        <v>2411249.27</v>
      </c>
      <c r="Q46" s="68">
        <v>0</v>
      </c>
      <c r="R46" s="68">
        <v>0</v>
      </c>
      <c r="S46" s="65">
        <f t="shared" si="0"/>
        <v>2411249.27</v>
      </c>
      <c r="T46" s="68">
        <f t="shared" si="1"/>
        <v>3416.3350382544631</v>
      </c>
      <c r="U46" s="68">
        <v>5182.0675828846697</v>
      </c>
      <c r="X46" s="8" t="e">
        <f>VLOOKUP(C46,Z:AA,2,FALSE)</f>
        <v>#N/A</v>
      </c>
      <c r="Z46" s="8" t="s">
        <v>64</v>
      </c>
      <c r="AA46" s="8" t="s">
        <v>1189</v>
      </c>
    </row>
    <row r="47" spans="1:27" ht="35.25" x14ac:dyDescent="0.5">
      <c r="A47" s="8">
        <v>1</v>
      </c>
      <c r="B47" s="134">
        <f>SUBTOTAL(103,$A$16:A47)</f>
        <v>32</v>
      </c>
      <c r="C47" s="40" t="s">
        <v>534</v>
      </c>
      <c r="D47" s="64">
        <v>1972</v>
      </c>
      <c r="E47" s="64"/>
      <c r="F47" s="64" t="s">
        <v>277</v>
      </c>
      <c r="G47" s="64">
        <v>2</v>
      </c>
      <c r="H47" s="64">
        <v>2</v>
      </c>
      <c r="I47" s="65">
        <v>790.6</v>
      </c>
      <c r="J47" s="65">
        <v>725.4</v>
      </c>
      <c r="K47" s="65">
        <v>532.9</v>
      </c>
      <c r="L47" s="66">
        <v>47</v>
      </c>
      <c r="M47" s="64" t="s">
        <v>275</v>
      </c>
      <c r="N47" s="64" t="s">
        <v>279</v>
      </c>
      <c r="O47" s="67" t="s">
        <v>1072</v>
      </c>
      <c r="P47" s="68">
        <v>3283580.04</v>
      </c>
      <c r="Q47" s="68">
        <v>0</v>
      </c>
      <c r="R47" s="68">
        <v>0</v>
      </c>
      <c r="S47" s="65">
        <f t="shared" si="0"/>
        <v>3283580.04</v>
      </c>
      <c r="T47" s="68">
        <f t="shared" si="1"/>
        <v>4153.2760435112568</v>
      </c>
      <c r="U47" s="68">
        <v>5964.4052618264604</v>
      </c>
      <c r="X47" s="8" t="str">
        <f>VLOOKUP(C47,Z:AA,2,FALSE)</f>
        <v>ООО "ЖИЛСТРОЙСТАНДАРТ"</v>
      </c>
      <c r="Z47" s="8" t="s">
        <v>199</v>
      </c>
      <c r="AA47" s="8" t="s">
        <v>278</v>
      </c>
    </row>
    <row r="48" spans="1:27" ht="35.25" x14ac:dyDescent="0.5">
      <c r="A48" s="8">
        <v>1</v>
      </c>
      <c r="B48" s="134">
        <f>SUBTOTAL(103,$A$16:A48)</f>
        <v>33</v>
      </c>
      <c r="C48" s="40" t="s">
        <v>535</v>
      </c>
      <c r="D48" s="64">
        <v>1994</v>
      </c>
      <c r="E48" s="64"/>
      <c r="F48" s="64" t="s">
        <v>324</v>
      </c>
      <c r="G48" s="64">
        <v>9</v>
      </c>
      <c r="H48" s="64">
        <v>7</v>
      </c>
      <c r="I48" s="65">
        <v>14325</v>
      </c>
      <c r="J48" s="65">
        <v>14166</v>
      </c>
      <c r="K48" s="65">
        <v>14001.7</v>
      </c>
      <c r="L48" s="66">
        <v>600</v>
      </c>
      <c r="M48" s="64" t="s">
        <v>275</v>
      </c>
      <c r="N48" s="64" t="s">
        <v>279</v>
      </c>
      <c r="O48" s="67" t="s">
        <v>362</v>
      </c>
      <c r="P48" s="68">
        <v>15280979</v>
      </c>
      <c r="Q48" s="68">
        <v>0</v>
      </c>
      <c r="R48" s="68">
        <v>0</v>
      </c>
      <c r="S48" s="65">
        <f t="shared" si="0"/>
        <v>15280979</v>
      </c>
      <c r="T48" s="68">
        <f t="shared" si="1"/>
        <v>1066.7350087260036</v>
      </c>
      <c r="U48" s="68">
        <v>1098.6471902268761</v>
      </c>
      <c r="X48" s="8" t="e">
        <f>VLOOKUP(C48,Z:AA,2,FALSE)</f>
        <v>#N/A</v>
      </c>
      <c r="Z48" s="8" t="s">
        <v>200</v>
      </c>
      <c r="AA48" s="8" t="s">
        <v>278</v>
      </c>
    </row>
    <row r="49" spans="1:27" ht="35.25" x14ac:dyDescent="0.5">
      <c r="A49" s="8">
        <v>1</v>
      </c>
      <c r="B49" s="134">
        <f>SUBTOTAL(103,$A$16:A49)</f>
        <v>34</v>
      </c>
      <c r="C49" s="40" t="s">
        <v>536</v>
      </c>
      <c r="D49" s="64">
        <v>1994</v>
      </c>
      <c r="E49" s="64"/>
      <c r="F49" s="64" t="s">
        <v>324</v>
      </c>
      <c r="G49" s="64">
        <v>9</v>
      </c>
      <c r="H49" s="64">
        <v>2</v>
      </c>
      <c r="I49" s="65">
        <v>5491.1</v>
      </c>
      <c r="J49" s="65">
        <v>5444.9</v>
      </c>
      <c r="K49" s="65">
        <v>5379.7</v>
      </c>
      <c r="L49" s="66">
        <v>257</v>
      </c>
      <c r="M49" s="64" t="s">
        <v>275</v>
      </c>
      <c r="N49" s="64" t="s">
        <v>279</v>
      </c>
      <c r="O49" s="67" t="s">
        <v>362</v>
      </c>
      <c r="P49" s="68">
        <v>4360892</v>
      </c>
      <c r="Q49" s="68">
        <v>0</v>
      </c>
      <c r="R49" s="68">
        <v>0</v>
      </c>
      <c r="S49" s="65">
        <f t="shared" si="0"/>
        <v>4360892</v>
      </c>
      <c r="T49" s="68">
        <f t="shared" si="1"/>
        <v>794.17457340059366</v>
      </c>
      <c r="U49" s="68">
        <v>818.88983992278406</v>
      </c>
      <c r="X49" s="8" t="e">
        <f>VLOOKUP(C49,Z:AA,2,FALSE)</f>
        <v>#N/A</v>
      </c>
      <c r="Z49" s="8" t="s">
        <v>201</v>
      </c>
      <c r="AA49" s="8" t="s">
        <v>278</v>
      </c>
    </row>
    <row r="50" spans="1:27" ht="35.25" x14ac:dyDescent="0.5">
      <c r="A50" s="8">
        <v>1</v>
      </c>
      <c r="B50" s="134">
        <f>SUBTOTAL(103,$A$16:A50)</f>
        <v>35</v>
      </c>
      <c r="C50" s="40" t="s">
        <v>537</v>
      </c>
      <c r="D50" s="64">
        <v>1993</v>
      </c>
      <c r="E50" s="64"/>
      <c r="F50" s="64" t="s">
        <v>324</v>
      </c>
      <c r="G50" s="64">
        <v>9</v>
      </c>
      <c r="H50" s="64">
        <v>1</v>
      </c>
      <c r="I50" s="65">
        <v>1614.7</v>
      </c>
      <c r="J50" s="65">
        <v>1585.9</v>
      </c>
      <c r="K50" s="65">
        <v>1361.4</v>
      </c>
      <c r="L50" s="66">
        <v>66</v>
      </c>
      <c r="M50" s="64" t="s">
        <v>275</v>
      </c>
      <c r="N50" s="64" t="s">
        <v>279</v>
      </c>
      <c r="O50" s="67" t="s">
        <v>362</v>
      </c>
      <c r="P50" s="68">
        <v>2248303</v>
      </c>
      <c r="Q50" s="68">
        <v>0</v>
      </c>
      <c r="R50" s="68">
        <v>0</v>
      </c>
      <c r="S50" s="65">
        <f t="shared" si="0"/>
        <v>2248303</v>
      </c>
      <c r="T50" s="68">
        <f t="shared" si="1"/>
        <v>1392.3967300427323</v>
      </c>
      <c r="U50" s="68">
        <v>1392.3967300427323</v>
      </c>
      <c r="X50" s="8" t="e">
        <f>VLOOKUP(C50,Z:AA,2,FALSE)</f>
        <v>#N/A</v>
      </c>
      <c r="Z50" s="8" t="s">
        <v>229</v>
      </c>
      <c r="AA50" s="8" t="s">
        <v>278</v>
      </c>
    </row>
    <row r="51" spans="1:27" ht="35.25" x14ac:dyDescent="0.5">
      <c r="A51" s="8">
        <v>1</v>
      </c>
      <c r="B51" s="134">
        <f>SUBTOTAL(103,$A$16:A51)</f>
        <v>36</v>
      </c>
      <c r="C51" s="40" t="s">
        <v>538</v>
      </c>
      <c r="D51" s="64">
        <v>1993</v>
      </c>
      <c r="E51" s="64"/>
      <c r="F51" s="64" t="s">
        <v>324</v>
      </c>
      <c r="G51" s="64">
        <v>9</v>
      </c>
      <c r="H51" s="64">
        <v>2</v>
      </c>
      <c r="I51" s="65">
        <v>4490.3</v>
      </c>
      <c r="J51" s="65">
        <v>4474.6000000000004</v>
      </c>
      <c r="K51" s="65">
        <v>4474.6000000000004</v>
      </c>
      <c r="L51" s="66">
        <v>177</v>
      </c>
      <c r="M51" s="64" t="s">
        <v>275</v>
      </c>
      <c r="N51" s="64" t="s">
        <v>279</v>
      </c>
      <c r="O51" s="67" t="s">
        <v>362</v>
      </c>
      <c r="P51" s="68">
        <v>4496606</v>
      </c>
      <c r="Q51" s="68">
        <v>0</v>
      </c>
      <c r="R51" s="68">
        <v>0</v>
      </c>
      <c r="S51" s="65">
        <f t="shared" si="0"/>
        <v>4496606</v>
      </c>
      <c r="T51" s="68">
        <f t="shared" si="1"/>
        <v>1001.4043605104335</v>
      </c>
      <c r="U51" s="68">
        <v>1001.4043605104335</v>
      </c>
      <c r="X51" s="8" t="e">
        <f>VLOOKUP(C51,Z:AA,2,FALSE)</f>
        <v>#N/A</v>
      </c>
    </row>
    <row r="52" spans="1:27" ht="35.25" x14ac:dyDescent="0.5">
      <c r="A52" s="8">
        <v>1</v>
      </c>
      <c r="B52" s="134">
        <f>SUBTOTAL(103,$A$16:A52)</f>
        <v>37</v>
      </c>
      <c r="C52" s="40" t="s">
        <v>539</v>
      </c>
      <c r="D52" s="64">
        <v>1987</v>
      </c>
      <c r="E52" s="64"/>
      <c r="F52" s="64" t="s">
        <v>277</v>
      </c>
      <c r="G52" s="64">
        <v>5</v>
      </c>
      <c r="H52" s="64">
        <v>2</v>
      </c>
      <c r="I52" s="65">
        <v>1670.9</v>
      </c>
      <c r="J52" s="65">
        <v>1146.4000000000001</v>
      </c>
      <c r="K52" s="65">
        <v>1030.9000000000001</v>
      </c>
      <c r="L52" s="66">
        <v>65</v>
      </c>
      <c r="M52" s="64" t="s">
        <v>275</v>
      </c>
      <c r="N52" s="64" t="s">
        <v>279</v>
      </c>
      <c r="O52" s="67" t="s">
        <v>1065</v>
      </c>
      <c r="P52" s="68">
        <v>1387013.57</v>
      </c>
      <c r="Q52" s="68">
        <v>0</v>
      </c>
      <c r="R52" s="68">
        <v>0</v>
      </c>
      <c r="S52" s="65">
        <f t="shared" si="0"/>
        <v>1387013.57</v>
      </c>
      <c r="T52" s="68">
        <f t="shared" si="1"/>
        <v>830.09968879047221</v>
      </c>
      <c r="U52" s="68">
        <v>1201.5663809922796</v>
      </c>
      <c r="X52" s="8" t="e">
        <f>VLOOKUP(C52,Z:AA,2,FALSE)</f>
        <v>#N/A</v>
      </c>
    </row>
    <row r="53" spans="1:27" ht="35.25" x14ac:dyDescent="0.5">
      <c r="A53" s="8">
        <v>1</v>
      </c>
      <c r="B53" s="134">
        <f>SUBTOTAL(103,$A$16:A53)</f>
        <v>38</v>
      </c>
      <c r="C53" s="40" t="s">
        <v>540</v>
      </c>
      <c r="D53" s="64">
        <v>1983</v>
      </c>
      <c r="E53" s="64"/>
      <c r="F53" s="64" t="s">
        <v>277</v>
      </c>
      <c r="G53" s="64">
        <v>5</v>
      </c>
      <c r="H53" s="64">
        <v>1</v>
      </c>
      <c r="I53" s="65">
        <v>628.5</v>
      </c>
      <c r="J53" s="65">
        <v>568.5</v>
      </c>
      <c r="K53" s="65">
        <v>568.5</v>
      </c>
      <c r="L53" s="66">
        <v>31</v>
      </c>
      <c r="M53" s="64" t="s">
        <v>275</v>
      </c>
      <c r="N53" s="64" t="s">
        <v>279</v>
      </c>
      <c r="O53" s="67" t="s">
        <v>1063</v>
      </c>
      <c r="P53" s="68">
        <v>985637.27</v>
      </c>
      <c r="Q53" s="68">
        <v>0</v>
      </c>
      <c r="R53" s="68">
        <v>0</v>
      </c>
      <c r="S53" s="65">
        <f t="shared" si="0"/>
        <v>985637.27</v>
      </c>
      <c r="T53" s="68">
        <f t="shared" si="1"/>
        <v>1568.2375019888625</v>
      </c>
      <c r="U53" s="68">
        <v>2220.1927821939585</v>
      </c>
      <c r="X53" s="8" t="e">
        <f>VLOOKUP(C53,Z:AA,2,FALSE)</f>
        <v>#N/A</v>
      </c>
    </row>
    <row r="54" spans="1:27" ht="35.25" x14ac:dyDescent="0.5">
      <c r="A54" s="8">
        <v>1</v>
      </c>
      <c r="B54" s="134">
        <f>SUBTOTAL(103,$A$16:A54)</f>
        <v>39</v>
      </c>
      <c r="C54" s="40" t="s">
        <v>541</v>
      </c>
      <c r="D54" s="64">
        <v>1959</v>
      </c>
      <c r="E54" s="64"/>
      <c r="F54" s="64" t="s">
        <v>277</v>
      </c>
      <c r="G54" s="64">
        <v>2</v>
      </c>
      <c r="H54" s="64">
        <v>1</v>
      </c>
      <c r="I54" s="65">
        <v>313.3</v>
      </c>
      <c r="J54" s="65">
        <v>290.10000000000002</v>
      </c>
      <c r="K54" s="65">
        <v>290.10000000000002</v>
      </c>
      <c r="L54" s="66">
        <v>24</v>
      </c>
      <c r="M54" s="64" t="s">
        <v>275</v>
      </c>
      <c r="N54" s="64" t="s">
        <v>279</v>
      </c>
      <c r="O54" s="67" t="s">
        <v>1063</v>
      </c>
      <c r="P54" s="68">
        <v>1473553.8699999999</v>
      </c>
      <c r="Q54" s="68">
        <v>0</v>
      </c>
      <c r="R54" s="68">
        <v>0</v>
      </c>
      <c r="S54" s="65">
        <f t="shared" si="0"/>
        <v>1473553.8699999999</v>
      </c>
      <c r="T54" s="68">
        <f t="shared" si="1"/>
        <v>4703.331854452601</v>
      </c>
      <c r="U54" s="68">
        <v>8106.2750041493773</v>
      </c>
      <c r="X54" s="8" t="e">
        <f>VLOOKUP(C54,Z:AA,2,FALSE)</f>
        <v>#N/A</v>
      </c>
    </row>
    <row r="55" spans="1:27" ht="35.25" x14ac:dyDescent="0.5">
      <c r="A55" s="8">
        <v>1</v>
      </c>
      <c r="B55" s="134">
        <f>SUBTOTAL(103,$A$16:A55)</f>
        <v>40</v>
      </c>
      <c r="C55" s="40" t="s">
        <v>1166</v>
      </c>
      <c r="D55" s="64">
        <v>1941</v>
      </c>
      <c r="E55" s="64"/>
      <c r="F55" s="64" t="s">
        <v>277</v>
      </c>
      <c r="G55" s="64">
        <v>3</v>
      </c>
      <c r="H55" s="64">
        <v>2</v>
      </c>
      <c r="I55" s="65">
        <v>1259.5999999999999</v>
      </c>
      <c r="J55" s="65">
        <v>1105.5</v>
      </c>
      <c r="K55" s="65">
        <v>1105.5</v>
      </c>
      <c r="L55" s="66">
        <v>57</v>
      </c>
      <c r="M55" s="64" t="s">
        <v>275</v>
      </c>
      <c r="N55" s="64" t="s">
        <v>279</v>
      </c>
      <c r="O55" s="67" t="s">
        <v>1174</v>
      </c>
      <c r="P55" s="68">
        <v>3068875</v>
      </c>
      <c r="Q55" s="68">
        <v>0</v>
      </c>
      <c r="R55" s="68">
        <v>0</v>
      </c>
      <c r="S55" s="65">
        <f t="shared" si="0"/>
        <v>3068875</v>
      </c>
      <c r="T55" s="68">
        <f t="shared" si="1"/>
        <v>2436.3885360431887</v>
      </c>
      <c r="U55" s="68">
        <v>4907.72</v>
      </c>
      <c r="X55" s="8" t="e">
        <f>VLOOKUP(C55,Z:AA,2,FALSE)</f>
        <v>#N/A</v>
      </c>
    </row>
    <row r="56" spans="1:27" ht="35.25" x14ac:dyDescent="0.5">
      <c r="A56" s="8">
        <v>1</v>
      </c>
      <c r="B56" s="134">
        <f>SUBTOTAL(103,$A$16:A56)</f>
        <v>41</v>
      </c>
      <c r="C56" s="40" t="s">
        <v>542</v>
      </c>
      <c r="D56" s="64">
        <v>1969</v>
      </c>
      <c r="E56" s="64"/>
      <c r="F56" s="64" t="s">
        <v>277</v>
      </c>
      <c r="G56" s="64">
        <v>9</v>
      </c>
      <c r="H56" s="64">
        <v>1</v>
      </c>
      <c r="I56" s="65">
        <v>2575.6999999999998</v>
      </c>
      <c r="J56" s="65">
        <v>2278.3000000000002</v>
      </c>
      <c r="K56" s="65">
        <v>2233.5</v>
      </c>
      <c r="L56" s="66">
        <v>84</v>
      </c>
      <c r="M56" s="64" t="s">
        <v>275</v>
      </c>
      <c r="N56" s="64" t="s">
        <v>279</v>
      </c>
      <c r="O56" s="67" t="s">
        <v>1063</v>
      </c>
      <c r="P56" s="68">
        <v>2248303</v>
      </c>
      <c r="Q56" s="68">
        <v>0</v>
      </c>
      <c r="R56" s="68">
        <v>0</v>
      </c>
      <c r="S56" s="65">
        <f t="shared" si="0"/>
        <v>2248303</v>
      </c>
      <c r="T56" s="68">
        <f t="shared" si="1"/>
        <v>872.89008813138184</v>
      </c>
      <c r="U56" s="68">
        <v>872.89008813138184</v>
      </c>
      <c r="X56" s="8" t="e">
        <f>VLOOKUP(C56,Z:AA,2,FALSE)</f>
        <v>#N/A</v>
      </c>
    </row>
    <row r="57" spans="1:27" ht="35.25" x14ac:dyDescent="0.5">
      <c r="A57" s="8">
        <v>1</v>
      </c>
      <c r="B57" s="134">
        <f>SUBTOTAL(103,$A$16:A57)</f>
        <v>42</v>
      </c>
      <c r="C57" s="40" t="s">
        <v>543</v>
      </c>
      <c r="D57" s="64">
        <v>1983</v>
      </c>
      <c r="E57" s="64"/>
      <c r="F57" s="64" t="s">
        <v>277</v>
      </c>
      <c r="G57" s="64">
        <v>5</v>
      </c>
      <c r="H57" s="64">
        <v>3</v>
      </c>
      <c r="I57" s="65">
        <v>2943.9</v>
      </c>
      <c r="J57" s="65">
        <v>1558.5</v>
      </c>
      <c r="K57" s="65">
        <v>1519.6</v>
      </c>
      <c r="L57" s="66">
        <v>99</v>
      </c>
      <c r="M57" s="64" t="s">
        <v>275</v>
      </c>
      <c r="N57" s="64" t="s">
        <v>279</v>
      </c>
      <c r="O57" s="67" t="s">
        <v>1063</v>
      </c>
      <c r="P57" s="68">
        <v>3345041.9099999997</v>
      </c>
      <c r="Q57" s="68">
        <v>0</v>
      </c>
      <c r="R57" s="68">
        <v>0</v>
      </c>
      <c r="S57" s="65">
        <f t="shared" si="0"/>
        <v>3345041.9099999997</v>
      </c>
      <c r="T57" s="68">
        <f t="shared" si="1"/>
        <v>1136.2620707225108</v>
      </c>
      <c r="U57" s="68">
        <v>1631.6992241847825</v>
      </c>
      <c r="X57" s="8" t="e">
        <f>VLOOKUP(C57,Z:AA,2,FALSE)</f>
        <v>#N/A</v>
      </c>
    </row>
    <row r="58" spans="1:27" ht="35.25" x14ac:dyDescent="0.5">
      <c r="A58" s="8">
        <v>1</v>
      </c>
      <c r="B58" s="134">
        <f>SUBTOTAL(103,$A$16:A58)</f>
        <v>43</v>
      </c>
      <c r="C58" s="40" t="s">
        <v>544</v>
      </c>
      <c r="D58" s="64">
        <v>1989</v>
      </c>
      <c r="E58" s="64"/>
      <c r="F58" s="64" t="s">
        <v>277</v>
      </c>
      <c r="G58" s="64">
        <v>5</v>
      </c>
      <c r="H58" s="64">
        <v>4</v>
      </c>
      <c r="I58" s="65">
        <v>3501.4</v>
      </c>
      <c r="J58" s="65">
        <v>2634.9</v>
      </c>
      <c r="K58" s="65">
        <v>2634.9</v>
      </c>
      <c r="L58" s="66">
        <v>131</v>
      </c>
      <c r="M58" s="64" t="s">
        <v>275</v>
      </c>
      <c r="N58" s="64" t="s">
        <v>279</v>
      </c>
      <c r="O58" s="67" t="s">
        <v>1071</v>
      </c>
      <c r="P58" s="68">
        <v>3596842.14</v>
      </c>
      <c r="Q58" s="68">
        <v>0</v>
      </c>
      <c r="R58" s="68">
        <v>0</v>
      </c>
      <c r="S58" s="65">
        <f t="shared" si="0"/>
        <v>3596842.14</v>
      </c>
      <c r="T58" s="68">
        <f t="shared" si="1"/>
        <v>1027.2582795453247</v>
      </c>
      <c r="U58" s="68">
        <v>1486.5885245901638</v>
      </c>
      <c r="X58" s="8" t="e">
        <f>VLOOKUP(C58,Z:AA,2,FALSE)</f>
        <v>#N/A</v>
      </c>
    </row>
    <row r="59" spans="1:27" ht="35.25" x14ac:dyDescent="0.5">
      <c r="A59" s="8">
        <v>1</v>
      </c>
      <c r="B59" s="134">
        <f>SUBTOTAL(103,$A$16:A59)</f>
        <v>44</v>
      </c>
      <c r="C59" s="40" t="s">
        <v>545</v>
      </c>
      <c r="D59" s="64">
        <v>1980</v>
      </c>
      <c r="E59" s="64"/>
      <c r="F59" s="64" t="s">
        <v>277</v>
      </c>
      <c r="G59" s="64">
        <v>5</v>
      </c>
      <c r="H59" s="64">
        <v>1</v>
      </c>
      <c r="I59" s="65">
        <v>1264.0999999999999</v>
      </c>
      <c r="J59" s="65">
        <v>1001.3</v>
      </c>
      <c r="K59" s="65">
        <v>1001.3</v>
      </c>
      <c r="L59" s="66">
        <v>42</v>
      </c>
      <c r="M59" s="64" t="s">
        <v>275</v>
      </c>
      <c r="N59" s="64" t="s">
        <v>279</v>
      </c>
      <c r="O59" s="67" t="s">
        <v>1071</v>
      </c>
      <c r="P59" s="68">
        <v>1174579.6199999999</v>
      </c>
      <c r="Q59" s="68">
        <v>0</v>
      </c>
      <c r="R59" s="68">
        <v>0</v>
      </c>
      <c r="S59" s="65">
        <f t="shared" si="0"/>
        <v>1174579.6199999999</v>
      </c>
      <c r="T59" s="68">
        <f t="shared" si="1"/>
        <v>929.18251720591718</v>
      </c>
      <c r="U59" s="68">
        <v>1383.4997368630891</v>
      </c>
      <c r="X59" s="8" t="e">
        <f>VLOOKUP(C59,Z:AA,2,FALSE)</f>
        <v>#N/A</v>
      </c>
    </row>
    <row r="60" spans="1:27" ht="35.25" x14ac:dyDescent="0.5">
      <c r="A60" s="8">
        <v>1</v>
      </c>
      <c r="B60" s="134">
        <f>SUBTOTAL(103,$A$16:A60)</f>
        <v>45</v>
      </c>
      <c r="C60" s="40" t="s">
        <v>546</v>
      </c>
      <c r="D60" s="64">
        <v>1981</v>
      </c>
      <c r="E60" s="64"/>
      <c r="F60" s="64" t="s">
        <v>324</v>
      </c>
      <c r="G60" s="64">
        <v>5</v>
      </c>
      <c r="H60" s="64">
        <v>8</v>
      </c>
      <c r="I60" s="65">
        <v>7968.9</v>
      </c>
      <c r="J60" s="65">
        <v>6120.8</v>
      </c>
      <c r="K60" s="65">
        <v>6120.8</v>
      </c>
      <c r="L60" s="66">
        <v>317</v>
      </c>
      <c r="M60" s="64" t="s">
        <v>275</v>
      </c>
      <c r="N60" s="64" t="s">
        <v>279</v>
      </c>
      <c r="O60" s="67" t="s">
        <v>1071</v>
      </c>
      <c r="P60" s="68">
        <v>7166073.3299999991</v>
      </c>
      <c r="Q60" s="68">
        <v>0</v>
      </c>
      <c r="R60" s="68">
        <v>0</v>
      </c>
      <c r="S60" s="65">
        <f t="shared" si="0"/>
        <v>7166073.3299999991</v>
      </c>
      <c r="T60" s="68">
        <f t="shared" si="1"/>
        <v>899.25502014079723</v>
      </c>
      <c r="U60" s="68">
        <v>1338.9849163623587</v>
      </c>
      <c r="X60" s="8" t="e">
        <f>VLOOKUP(C60,Z:AA,2,FALSE)</f>
        <v>#N/A</v>
      </c>
    </row>
    <row r="61" spans="1:27" ht="35.25" x14ac:dyDescent="0.5">
      <c r="A61" s="8">
        <v>1</v>
      </c>
      <c r="B61" s="134">
        <f>SUBTOTAL(103,$A$16:A61)</f>
        <v>46</v>
      </c>
      <c r="C61" s="40" t="s">
        <v>547</v>
      </c>
      <c r="D61" s="64">
        <v>1993</v>
      </c>
      <c r="E61" s="64"/>
      <c r="F61" s="64" t="s">
        <v>324</v>
      </c>
      <c r="G61" s="64">
        <v>5</v>
      </c>
      <c r="H61" s="64">
        <v>5</v>
      </c>
      <c r="I61" s="65">
        <v>7577.6</v>
      </c>
      <c r="J61" s="65">
        <v>5722.2</v>
      </c>
      <c r="K61" s="65">
        <v>5722</v>
      </c>
      <c r="L61" s="66">
        <v>260</v>
      </c>
      <c r="M61" s="64" t="s">
        <v>275</v>
      </c>
      <c r="N61" s="64" t="s">
        <v>279</v>
      </c>
      <c r="O61" s="67" t="s">
        <v>1071</v>
      </c>
      <c r="P61" s="68">
        <v>8262644.0300000003</v>
      </c>
      <c r="Q61" s="68">
        <v>0</v>
      </c>
      <c r="R61" s="68">
        <v>0</v>
      </c>
      <c r="S61" s="65">
        <f t="shared" si="0"/>
        <v>8262644.0300000003</v>
      </c>
      <c r="T61" s="68">
        <f t="shared" si="1"/>
        <v>1090.4038257495777</v>
      </c>
      <c r="U61" s="68">
        <v>1623.5366210937498</v>
      </c>
      <c r="X61" s="8" t="e">
        <f>VLOOKUP(C61,Z:AA,2,FALSE)</f>
        <v>#N/A</v>
      </c>
    </row>
    <row r="62" spans="1:27" ht="35.25" x14ac:dyDescent="0.5">
      <c r="A62" s="8">
        <v>1</v>
      </c>
      <c r="B62" s="134">
        <f>SUBTOTAL(103,$A$16:A62)</f>
        <v>47</v>
      </c>
      <c r="C62" s="40" t="s">
        <v>548</v>
      </c>
      <c r="D62" s="64">
        <v>1986</v>
      </c>
      <c r="E62" s="64"/>
      <c r="F62" s="64" t="s">
        <v>277</v>
      </c>
      <c r="G62" s="64">
        <v>5</v>
      </c>
      <c r="H62" s="64">
        <v>4</v>
      </c>
      <c r="I62" s="65">
        <v>3600.3</v>
      </c>
      <c r="J62" s="65">
        <v>2714.2</v>
      </c>
      <c r="K62" s="65">
        <v>2714.2</v>
      </c>
      <c r="L62" s="66">
        <v>137</v>
      </c>
      <c r="M62" s="64" t="s">
        <v>275</v>
      </c>
      <c r="N62" s="64" t="s">
        <v>279</v>
      </c>
      <c r="O62" s="67" t="s">
        <v>1071</v>
      </c>
      <c r="P62" s="68">
        <v>3765448.0900000003</v>
      </c>
      <c r="Q62" s="68">
        <v>0</v>
      </c>
      <c r="R62" s="68">
        <v>0</v>
      </c>
      <c r="S62" s="65">
        <f t="shared" si="0"/>
        <v>3765448.0900000003</v>
      </c>
      <c r="T62" s="68">
        <f t="shared" si="1"/>
        <v>1045.870646890537</v>
      </c>
      <c r="U62" s="68">
        <v>1541.46384467961</v>
      </c>
      <c r="X62" s="8" t="e">
        <f>VLOOKUP(C62,Z:AA,2,FALSE)</f>
        <v>#N/A</v>
      </c>
    </row>
    <row r="63" spans="1:27" ht="35.25" x14ac:dyDescent="0.5">
      <c r="A63" s="8">
        <v>1</v>
      </c>
      <c r="B63" s="134">
        <f>SUBTOTAL(103,$A$16:A63)</f>
        <v>48</v>
      </c>
      <c r="C63" s="40" t="s">
        <v>549</v>
      </c>
      <c r="D63" s="64">
        <v>1984</v>
      </c>
      <c r="E63" s="64"/>
      <c r="F63" s="64" t="s">
        <v>277</v>
      </c>
      <c r="G63" s="64">
        <v>5</v>
      </c>
      <c r="H63" s="64">
        <v>5</v>
      </c>
      <c r="I63" s="65">
        <v>4850.1000000000004</v>
      </c>
      <c r="J63" s="65">
        <v>3669.1</v>
      </c>
      <c r="K63" s="65">
        <v>3669.1</v>
      </c>
      <c r="L63" s="66">
        <v>208</v>
      </c>
      <c r="M63" s="64" t="s">
        <v>275</v>
      </c>
      <c r="N63" s="64" t="s">
        <v>279</v>
      </c>
      <c r="O63" s="67" t="s">
        <v>1071</v>
      </c>
      <c r="P63" s="68">
        <v>4815288.3599999994</v>
      </c>
      <c r="Q63" s="68">
        <v>0</v>
      </c>
      <c r="R63" s="68">
        <v>0</v>
      </c>
      <c r="S63" s="65">
        <f t="shared" si="0"/>
        <v>4815288.3599999994</v>
      </c>
      <c r="T63" s="68">
        <f t="shared" si="1"/>
        <v>992.8224902579326</v>
      </c>
      <c r="U63" s="68">
        <v>1478.3026246881507</v>
      </c>
      <c r="X63" s="8" t="e">
        <f>VLOOKUP(C63,Z:AA,2,FALSE)</f>
        <v>#N/A</v>
      </c>
    </row>
    <row r="64" spans="1:27" ht="35.25" x14ac:dyDescent="0.5">
      <c r="A64" s="8">
        <v>1</v>
      </c>
      <c r="B64" s="134">
        <f>SUBTOTAL(103,$A$16:A64)</f>
        <v>49</v>
      </c>
      <c r="C64" s="40" t="s">
        <v>550</v>
      </c>
      <c r="D64" s="64">
        <v>1988</v>
      </c>
      <c r="E64" s="64"/>
      <c r="F64" s="64" t="s">
        <v>324</v>
      </c>
      <c r="G64" s="64">
        <v>5</v>
      </c>
      <c r="H64" s="64">
        <v>5</v>
      </c>
      <c r="I64" s="65">
        <v>5202.1000000000004</v>
      </c>
      <c r="J64" s="65">
        <v>3872.5</v>
      </c>
      <c r="K64" s="65">
        <v>3697</v>
      </c>
      <c r="L64" s="66">
        <v>193</v>
      </c>
      <c r="M64" s="64" t="s">
        <v>275</v>
      </c>
      <c r="N64" s="64" t="s">
        <v>279</v>
      </c>
      <c r="O64" s="67" t="s">
        <v>1065</v>
      </c>
      <c r="P64" s="68">
        <v>4344134.7699999996</v>
      </c>
      <c r="Q64" s="68">
        <v>0</v>
      </c>
      <c r="R64" s="68">
        <v>0</v>
      </c>
      <c r="S64" s="65">
        <f t="shared" si="0"/>
        <v>4344134.7699999996</v>
      </c>
      <c r="T64" s="68">
        <f t="shared" si="1"/>
        <v>835.0732915553333</v>
      </c>
      <c r="U64" s="68">
        <v>1214.4145056803982</v>
      </c>
      <c r="X64" s="8" t="e">
        <f>VLOOKUP(C64,Z:AA,2,FALSE)</f>
        <v>#N/A</v>
      </c>
    </row>
    <row r="65" spans="1:24" ht="35.25" x14ac:dyDescent="0.5">
      <c r="A65" s="8">
        <v>1</v>
      </c>
      <c r="B65" s="134">
        <f>SUBTOTAL(103,$A$16:A65)</f>
        <v>50</v>
      </c>
      <c r="C65" s="40" t="s">
        <v>551</v>
      </c>
      <c r="D65" s="64">
        <v>1987</v>
      </c>
      <c r="E65" s="64"/>
      <c r="F65" s="64" t="s">
        <v>324</v>
      </c>
      <c r="G65" s="64">
        <v>5</v>
      </c>
      <c r="H65" s="64">
        <v>3</v>
      </c>
      <c r="I65" s="65">
        <v>3164.6</v>
      </c>
      <c r="J65" s="65">
        <v>2306.6999999999998</v>
      </c>
      <c r="K65" s="65">
        <v>2254.6</v>
      </c>
      <c r="L65" s="66">
        <v>96</v>
      </c>
      <c r="M65" s="64" t="s">
        <v>275</v>
      </c>
      <c r="N65" s="64" t="s">
        <v>279</v>
      </c>
      <c r="O65" s="67" t="s">
        <v>1065</v>
      </c>
      <c r="P65" s="68">
        <v>2675102.6700000004</v>
      </c>
      <c r="Q65" s="68">
        <v>0</v>
      </c>
      <c r="R65" s="68">
        <v>0</v>
      </c>
      <c r="S65" s="65">
        <f t="shared" si="0"/>
        <v>2675102.6700000004</v>
      </c>
      <c r="T65" s="68">
        <f t="shared" si="1"/>
        <v>845.32094735511612</v>
      </c>
      <c r="U65" s="68">
        <v>1197.7827908740442</v>
      </c>
      <c r="X65" s="8" t="e">
        <f>VLOOKUP(C65,Z:AA,2,FALSE)</f>
        <v>#N/A</v>
      </c>
    </row>
    <row r="66" spans="1:24" ht="35.25" x14ac:dyDescent="0.5">
      <c r="A66" s="8">
        <v>1</v>
      </c>
      <c r="B66" s="134">
        <f>SUBTOTAL(103,$A$16:A66)</f>
        <v>51</v>
      </c>
      <c r="C66" s="40" t="s">
        <v>552</v>
      </c>
      <c r="D66" s="64">
        <v>1952</v>
      </c>
      <c r="E66" s="64"/>
      <c r="F66" s="64" t="s">
        <v>277</v>
      </c>
      <c r="G66" s="64">
        <v>2</v>
      </c>
      <c r="H66" s="64">
        <v>2</v>
      </c>
      <c r="I66" s="65">
        <v>796</v>
      </c>
      <c r="J66" s="65">
        <v>723.4</v>
      </c>
      <c r="K66" s="65">
        <v>571.67999999999995</v>
      </c>
      <c r="L66" s="66">
        <v>47</v>
      </c>
      <c r="M66" s="64" t="s">
        <v>275</v>
      </c>
      <c r="N66" s="64" t="s">
        <v>279</v>
      </c>
      <c r="O66" s="67" t="s">
        <v>1068</v>
      </c>
      <c r="P66" s="68">
        <v>2302288.7200000002</v>
      </c>
      <c r="Q66" s="68">
        <v>0</v>
      </c>
      <c r="R66" s="68">
        <v>0</v>
      </c>
      <c r="S66" s="65">
        <f t="shared" si="0"/>
        <v>2302288.7200000002</v>
      </c>
      <c r="T66" s="68">
        <f t="shared" si="1"/>
        <v>2892.3225125628142</v>
      </c>
      <c r="U66" s="68">
        <v>4374.1485331658296</v>
      </c>
      <c r="X66" s="8" t="e">
        <f>VLOOKUP(C66,Z:AA,2,FALSE)</f>
        <v>#N/A</v>
      </c>
    </row>
    <row r="67" spans="1:24" ht="35.25" x14ac:dyDescent="0.5">
      <c r="A67" s="8">
        <v>1</v>
      </c>
      <c r="B67" s="134">
        <f>SUBTOTAL(103,$A$16:A67)</f>
        <v>52</v>
      </c>
      <c r="C67" s="40" t="s">
        <v>553</v>
      </c>
      <c r="D67" s="64">
        <v>1989</v>
      </c>
      <c r="E67" s="64"/>
      <c r="F67" s="64" t="s">
        <v>324</v>
      </c>
      <c r="G67" s="64">
        <v>5</v>
      </c>
      <c r="H67" s="64">
        <v>4</v>
      </c>
      <c r="I67" s="65">
        <v>4185.3</v>
      </c>
      <c r="J67" s="65">
        <v>3109.7</v>
      </c>
      <c r="K67" s="65">
        <v>3039.3</v>
      </c>
      <c r="L67" s="66">
        <v>144</v>
      </c>
      <c r="M67" s="64" t="s">
        <v>275</v>
      </c>
      <c r="N67" s="64" t="s">
        <v>279</v>
      </c>
      <c r="O67" s="67" t="s">
        <v>1065</v>
      </c>
      <c r="P67" s="68">
        <v>3507491.94</v>
      </c>
      <c r="Q67" s="68">
        <v>0</v>
      </c>
      <c r="R67" s="68">
        <v>0</v>
      </c>
      <c r="S67" s="65">
        <f t="shared" si="0"/>
        <v>3507491.94</v>
      </c>
      <c r="T67" s="68">
        <f t="shared" si="1"/>
        <v>838.05030463766036</v>
      </c>
      <c r="U67" s="68">
        <v>1211.894234582945</v>
      </c>
      <c r="X67" s="8" t="e">
        <f>VLOOKUP(C67,Z:AA,2,FALSE)</f>
        <v>#N/A</v>
      </c>
    </row>
    <row r="68" spans="1:24" ht="35.25" x14ac:dyDescent="0.5">
      <c r="A68" s="8">
        <v>1</v>
      </c>
      <c r="B68" s="134">
        <f>SUBTOTAL(103,$A$16:A68)</f>
        <v>53</v>
      </c>
      <c r="C68" s="40" t="s">
        <v>554</v>
      </c>
      <c r="D68" s="64">
        <v>1958</v>
      </c>
      <c r="E68" s="64"/>
      <c r="F68" s="64" t="s">
        <v>277</v>
      </c>
      <c r="G68" s="64">
        <v>3</v>
      </c>
      <c r="H68" s="64">
        <v>2</v>
      </c>
      <c r="I68" s="65">
        <v>3520.2</v>
      </c>
      <c r="J68" s="65">
        <v>1802.9</v>
      </c>
      <c r="K68" s="65">
        <v>1802.9</v>
      </c>
      <c r="L68" s="66">
        <v>64</v>
      </c>
      <c r="M68" s="64" t="s">
        <v>275</v>
      </c>
      <c r="N68" s="64" t="s">
        <v>279</v>
      </c>
      <c r="O68" s="67" t="s">
        <v>1067</v>
      </c>
      <c r="P68" s="68">
        <v>4425362.24</v>
      </c>
      <c r="Q68" s="68">
        <v>0</v>
      </c>
      <c r="R68" s="68">
        <v>0</v>
      </c>
      <c r="S68" s="65">
        <f t="shared" si="0"/>
        <v>4425362.24</v>
      </c>
      <c r="T68" s="68">
        <f t="shared" si="1"/>
        <v>1257.1337537639909</v>
      </c>
      <c r="U68" s="68">
        <v>3403.1475765103864</v>
      </c>
      <c r="X68" s="8" t="e">
        <f>VLOOKUP(C68,Z:AA,2,FALSE)</f>
        <v>#N/A</v>
      </c>
    </row>
    <row r="69" spans="1:24" ht="35.25" x14ac:dyDescent="0.5">
      <c r="A69" s="8">
        <v>1</v>
      </c>
      <c r="B69" s="134">
        <f>SUBTOTAL(103,$A$16:A69)</f>
        <v>54</v>
      </c>
      <c r="C69" s="40" t="s">
        <v>555</v>
      </c>
      <c r="D69" s="64">
        <v>1997</v>
      </c>
      <c r="E69" s="64"/>
      <c r="F69" s="64" t="s">
        <v>277</v>
      </c>
      <c r="G69" s="64">
        <v>4</v>
      </c>
      <c r="H69" s="64">
        <v>3</v>
      </c>
      <c r="I69" s="65">
        <v>2862.3</v>
      </c>
      <c r="J69" s="65">
        <v>2037.4</v>
      </c>
      <c r="K69" s="65">
        <v>2037.4</v>
      </c>
      <c r="L69" s="66">
        <v>98</v>
      </c>
      <c r="M69" s="64" t="s">
        <v>275</v>
      </c>
      <c r="N69" s="64" t="s">
        <v>279</v>
      </c>
      <c r="O69" s="67" t="s">
        <v>1071</v>
      </c>
      <c r="P69" s="68">
        <v>3666132.39</v>
      </c>
      <c r="Q69" s="68">
        <v>0</v>
      </c>
      <c r="R69" s="68">
        <v>0</v>
      </c>
      <c r="S69" s="65">
        <f t="shared" si="0"/>
        <v>3666132.39</v>
      </c>
      <c r="T69" s="68">
        <f t="shared" si="1"/>
        <v>1280.8344303532124</v>
      </c>
      <c r="U69" s="68">
        <v>1854.4226251615833</v>
      </c>
      <c r="X69" s="8" t="e">
        <f>VLOOKUP(C69,Z:AA,2,FALSE)</f>
        <v>#N/A</v>
      </c>
    </row>
    <row r="70" spans="1:24" ht="35.25" x14ac:dyDescent="0.5">
      <c r="A70" s="8">
        <v>1</v>
      </c>
      <c r="B70" s="134">
        <f>SUBTOTAL(103,$A$16:A70)</f>
        <v>55</v>
      </c>
      <c r="C70" s="40" t="s">
        <v>556</v>
      </c>
      <c r="D70" s="64">
        <v>1995</v>
      </c>
      <c r="E70" s="64"/>
      <c r="F70" s="64" t="s">
        <v>324</v>
      </c>
      <c r="G70" s="64" t="s">
        <v>364</v>
      </c>
      <c r="H70" s="64">
        <v>4</v>
      </c>
      <c r="I70" s="65">
        <v>8497.7000000000007</v>
      </c>
      <c r="J70" s="65">
        <v>6287.1</v>
      </c>
      <c r="K70" s="65">
        <v>5664.6</v>
      </c>
      <c r="L70" s="66">
        <v>206</v>
      </c>
      <c r="M70" s="64" t="s">
        <v>275</v>
      </c>
      <c r="N70" s="64" t="s">
        <v>279</v>
      </c>
      <c r="O70" s="67" t="s">
        <v>1065</v>
      </c>
      <c r="P70" s="68">
        <v>4995256.4400000004</v>
      </c>
      <c r="Q70" s="68">
        <v>0</v>
      </c>
      <c r="R70" s="68">
        <v>0</v>
      </c>
      <c r="S70" s="65">
        <f t="shared" si="0"/>
        <v>4995256.4400000004</v>
      </c>
      <c r="T70" s="68">
        <f t="shared" si="1"/>
        <v>587.83628981959828</v>
      </c>
      <c r="U70" s="68">
        <v>863.02735163632497</v>
      </c>
      <c r="X70" s="8" t="e">
        <f>VLOOKUP(C70,Z:AA,2,FALSE)</f>
        <v>#N/A</v>
      </c>
    </row>
    <row r="71" spans="1:24" ht="35.25" x14ac:dyDescent="0.5">
      <c r="A71" s="8">
        <v>1</v>
      </c>
      <c r="B71" s="134">
        <f>SUBTOTAL(103,$A$16:A71)</f>
        <v>56</v>
      </c>
      <c r="C71" s="40" t="s">
        <v>557</v>
      </c>
      <c r="D71" s="64">
        <v>1988</v>
      </c>
      <c r="E71" s="64"/>
      <c r="F71" s="64" t="s">
        <v>277</v>
      </c>
      <c r="G71" s="64">
        <v>2</v>
      </c>
      <c r="H71" s="64">
        <v>2</v>
      </c>
      <c r="I71" s="65">
        <v>1063.8</v>
      </c>
      <c r="J71" s="65">
        <v>570.29999999999995</v>
      </c>
      <c r="K71" s="65">
        <v>570.29999999999995</v>
      </c>
      <c r="L71" s="66">
        <v>36</v>
      </c>
      <c r="M71" s="64" t="s">
        <v>275</v>
      </c>
      <c r="N71" s="64" t="s">
        <v>279</v>
      </c>
      <c r="O71" s="67" t="s">
        <v>1071</v>
      </c>
      <c r="P71" s="68">
        <v>2348490.67</v>
      </c>
      <c r="Q71" s="68">
        <v>0</v>
      </c>
      <c r="R71" s="68">
        <v>0</v>
      </c>
      <c r="S71" s="65">
        <f t="shared" si="0"/>
        <v>2348490.67</v>
      </c>
      <c r="T71" s="68">
        <f t="shared" si="1"/>
        <v>2207.6430438052266</v>
      </c>
      <c r="U71" s="68">
        <v>3210.8337093438618</v>
      </c>
      <c r="X71" s="8" t="e">
        <f>VLOOKUP(C71,Z:AA,2,FALSE)</f>
        <v>#N/A</v>
      </c>
    </row>
    <row r="72" spans="1:24" ht="35.25" x14ac:dyDescent="0.5">
      <c r="A72" s="8">
        <v>1</v>
      </c>
      <c r="B72" s="134">
        <f>SUBTOTAL(103,$A$16:A72)</f>
        <v>57</v>
      </c>
      <c r="C72" s="40" t="s">
        <v>558</v>
      </c>
      <c r="D72" s="64">
        <v>1987</v>
      </c>
      <c r="E72" s="64"/>
      <c r="F72" s="64" t="s">
        <v>277</v>
      </c>
      <c r="G72" s="64">
        <v>3</v>
      </c>
      <c r="H72" s="64">
        <v>3</v>
      </c>
      <c r="I72" s="65">
        <v>2006</v>
      </c>
      <c r="J72" s="65">
        <v>1853.6</v>
      </c>
      <c r="K72" s="65">
        <v>1804.6</v>
      </c>
      <c r="L72" s="66">
        <v>96</v>
      </c>
      <c r="M72" s="64" t="s">
        <v>275</v>
      </c>
      <c r="N72" s="64" t="s">
        <v>279</v>
      </c>
      <c r="O72" s="67" t="s">
        <v>1072</v>
      </c>
      <c r="P72" s="68">
        <v>4020280.68</v>
      </c>
      <c r="Q72" s="68">
        <v>0</v>
      </c>
      <c r="R72" s="68">
        <v>0</v>
      </c>
      <c r="S72" s="65">
        <f t="shared" si="0"/>
        <v>4020280.68</v>
      </c>
      <c r="T72" s="68">
        <f t="shared" si="1"/>
        <v>2004.1279561316053</v>
      </c>
      <c r="U72" s="68">
        <v>2878.0729312063809</v>
      </c>
      <c r="X72" s="8" t="str">
        <f>VLOOKUP(C72,Z:AA,2,FALSE)</f>
        <v>ООО "ЖИЛСТРОЙСТАНДАРТ"</v>
      </c>
    </row>
    <row r="73" spans="1:24" ht="35.25" x14ac:dyDescent="0.5">
      <c r="A73" s="8">
        <v>1</v>
      </c>
      <c r="B73" s="134">
        <f>SUBTOTAL(103,$A$16:A73)</f>
        <v>58</v>
      </c>
      <c r="C73" s="40" t="s">
        <v>559</v>
      </c>
      <c r="D73" s="64" t="s">
        <v>365</v>
      </c>
      <c r="E73" s="64"/>
      <c r="F73" s="64" t="s">
        <v>277</v>
      </c>
      <c r="G73" s="64" t="s">
        <v>366</v>
      </c>
      <c r="H73" s="64">
        <v>4</v>
      </c>
      <c r="I73" s="65">
        <v>3486.3</v>
      </c>
      <c r="J73" s="65">
        <v>3020.1</v>
      </c>
      <c r="K73" s="65">
        <v>2123</v>
      </c>
      <c r="L73" s="66">
        <v>136</v>
      </c>
      <c r="M73" s="64" t="s">
        <v>275</v>
      </c>
      <c r="N73" s="64" t="s">
        <v>279</v>
      </c>
      <c r="O73" s="67" t="s">
        <v>1063</v>
      </c>
      <c r="P73" s="68">
        <v>150000</v>
      </c>
      <c r="Q73" s="68">
        <v>0</v>
      </c>
      <c r="R73" s="68">
        <v>0</v>
      </c>
      <c r="S73" s="65">
        <f t="shared" si="0"/>
        <v>150000</v>
      </c>
      <c r="T73" s="68">
        <f t="shared" si="1"/>
        <v>43.025557180965492</v>
      </c>
      <c r="U73" s="68">
        <v>43.025557180965492</v>
      </c>
      <c r="X73" s="8" t="e">
        <f>VLOOKUP(C73,Z:AA,2,FALSE)</f>
        <v>#N/A</v>
      </c>
    </row>
    <row r="74" spans="1:24" ht="35.25" x14ac:dyDescent="0.5">
      <c r="A74" s="8">
        <v>1</v>
      </c>
      <c r="B74" s="134">
        <f>SUBTOTAL(103,$A$16:A74)</f>
        <v>59</v>
      </c>
      <c r="C74" s="40" t="s">
        <v>560</v>
      </c>
      <c r="D74" s="64" t="s">
        <v>367</v>
      </c>
      <c r="E74" s="64"/>
      <c r="F74" s="64" t="s">
        <v>324</v>
      </c>
      <c r="G74" s="64" t="s">
        <v>366</v>
      </c>
      <c r="H74" s="64">
        <v>4</v>
      </c>
      <c r="I74" s="65">
        <v>3788.4</v>
      </c>
      <c r="J74" s="65">
        <v>3519.1</v>
      </c>
      <c r="K74" s="65">
        <v>2414</v>
      </c>
      <c r="L74" s="66">
        <v>100</v>
      </c>
      <c r="M74" s="64" t="s">
        <v>275</v>
      </c>
      <c r="N74" s="64" t="s">
        <v>279</v>
      </c>
      <c r="O74" s="67" t="s">
        <v>1063</v>
      </c>
      <c r="P74" s="68">
        <v>150000</v>
      </c>
      <c r="Q74" s="68">
        <v>0</v>
      </c>
      <c r="R74" s="68">
        <v>0</v>
      </c>
      <c r="S74" s="65">
        <f t="shared" si="0"/>
        <v>150000</v>
      </c>
      <c r="T74" s="68">
        <f t="shared" si="1"/>
        <v>39.594551789673737</v>
      </c>
      <c r="U74" s="68">
        <v>39.594551789673737</v>
      </c>
      <c r="X74" s="8" t="e">
        <f>VLOOKUP(C74,Z:AA,2,FALSE)</f>
        <v>#N/A</v>
      </c>
    </row>
    <row r="75" spans="1:24" ht="35.25" x14ac:dyDescent="0.5">
      <c r="A75" s="8">
        <v>1</v>
      </c>
      <c r="B75" s="134">
        <f>SUBTOTAL(103,$A$16:A75)</f>
        <v>60</v>
      </c>
      <c r="C75" s="40" t="s">
        <v>561</v>
      </c>
      <c r="D75" s="64" t="s">
        <v>327</v>
      </c>
      <c r="E75" s="64"/>
      <c r="F75" s="64" t="s">
        <v>324</v>
      </c>
      <c r="G75" s="64" t="s">
        <v>366</v>
      </c>
      <c r="H75" s="64">
        <v>4</v>
      </c>
      <c r="I75" s="65">
        <v>3837.6</v>
      </c>
      <c r="J75" s="65">
        <v>3545.4</v>
      </c>
      <c r="K75" s="65">
        <v>2406.4</v>
      </c>
      <c r="L75" s="66">
        <v>162</v>
      </c>
      <c r="M75" s="64" t="s">
        <v>275</v>
      </c>
      <c r="N75" s="64" t="s">
        <v>279</v>
      </c>
      <c r="O75" s="67" t="s">
        <v>1063</v>
      </c>
      <c r="P75" s="68">
        <v>150000</v>
      </c>
      <c r="Q75" s="68">
        <v>0</v>
      </c>
      <c r="R75" s="68">
        <v>0</v>
      </c>
      <c r="S75" s="65">
        <f t="shared" si="0"/>
        <v>150000</v>
      </c>
      <c r="T75" s="68">
        <f t="shared" si="1"/>
        <v>39.086929330831772</v>
      </c>
      <c r="U75" s="68">
        <v>39.086929330831772</v>
      </c>
      <c r="X75" s="8" t="e">
        <f>VLOOKUP(C75,Z:AA,2,FALSE)</f>
        <v>#N/A</v>
      </c>
    </row>
    <row r="76" spans="1:24" ht="35.25" x14ac:dyDescent="0.5">
      <c r="A76" s="8">
        <v>1</v>
      </c>
      <c r="B76" s="134">
        <f>SUBTOTAL(103,$A$16:A76)</f>
        <v>61</v>
      </c>
      <c r="C76" s="40" t="s">
        <v>562</v>
      </c>
      <c r="D76" s="64" t="s">
        <v>323</v>
      </c>
      <c r="E76" s="64"/>
      <c r="F76" s="64" t="s">
        <v>324</v>
      </c>
      <c r="G76" s="64" t="s">
        <v>366</v>
      </c>
      <c r="H76" s="64">
        <v>3</v>
      </c>
      <c r="I76" s="65">
        <v>2494.5</v>
      </c>
      <c r="J76" s="65">
        <v>2290.6</v>
      </c>
      <c r="K76" s="65">
        <v>2237.6</v>
      </c>
      <c r="L76" s="66">
        <v>118</v>
      </c>
      <c r="M76" s="64" t="s">
        <v>275</v>
      </c>
      <c r="N76" s="64" t="s">
        <v>279</v>
      </c>
      <c r="O76" s="67" t="s">
        <v>1073</v>
      </c>
      <c r="P76" s="68">
        <v>100000</v>
      </c>
      <c r="Q76" s="68">
        <v>0</v>
      </c>
      <c r="R76" s="68">
        <v>0</v>
      </c>
      <c r="S76" s="65">
        <f t="shared" si="0"/>
        <v>100000</v>
      </c>
      <c r="T76" s="68">
        <f t="shared" si="1"/>
        <v>40.088194026859092</v>
      </c>
      <c r="U76" s="68">
        <v>40.088194026859092</v>
      </c>
      <c r="X76" s="8" t="e">
        <f>VLOOKUP(C76,Z:AA,2,FALSE)</f>
        <v>#N/A</v>
      </c>
    </row>
    <row r="77" spans="1:24" ht="35.25" x14ac:dyDescent="0.5">
      <c r="A77" s="8">
        <v>1</v>
      </c>
      <c r="B77" s="134">
        <f>SUBTOTAL(103,$A$16:A77)</f>
        <v>62</v>
      </c>
      <c r="C77" s="40" t="s">
        <v>563</v>
      </c>
      <c r="D77" s="64">
        <v>1993</v>
      </c>
      <c r="E77" s="64"/>
      <c r="F77" s="64" t="s">
        <v>324</v>
      </c>
      <c r="G77" s="64">
        <v>9</v>
      </c>
      <c r="H77" s="64">
        <v>1</v>
      </c>
      <c r="I77" s="65">
        <v>2320.3000000000002</v>
      </c>
      <c r="J77" s="65">
        <v>2320.3000000000002</v>
      </c>
      <c r="K77" s="65">
        <v>2280.8000000000002</v>
      </c>
      <c r="L77" s="66">
        <v>90</v>
      </c>
      <c r="M77" s="64" t="s">
        <v>275</v>
      </c>
      <c r="N77" s="64" t="s">
        <v>279</v>
      </c>
      <c r="O77" s="67" t="s">
        <v>362</v>
      </c>
      <c r="P77" s="68">
        <v>70000</v>
      </c>
      <c r="Q77" s="68">
        <v>0</v>
      </c>
      <c r="R77" s="68">
        <v>0</v>
      </c>
      <c r="S77" s="65">
        <f t="shared" si="0"/>
        <v>70000</v>
      </c>
      <c r="T77" s="68">
        <f t="shared" si="1"/>
        <v>30.168512692324267</v>
      </c>
      <c r="U77" s="68">
        <v>30.168512692324267</v>
      </c>
      <c r="X77" s="8" t="e">
        <f>VLOOKUP(C77,Z:AA,2,FALSE)</f>
        <v>#N/A</v>
      </c>
    </row>
    <row r="78" spans="1:24" ht="35.25" x14ac:dyDescent="0.5">
      <c r="A78" s="8">
        <v>1</v>
      </c>
      <c r="B78" s="134">
        <f>SUBTOTAL(103,$A$16:A78)</f>
        <v>63</v>
      </c>
      <c r="C78" s="40" t="s">
        <v>564</v>
      </c>
      <c r="D78" s="64">
        <v>1995</v>
      </c>
      <c r="E78" s="64"/>
      <c r="F78" s="64" t="s">
        <v>324</v>
      </c>
      <c r="G78" s="64">
        <v>9</v>
      </c>
      <c r="H78" s="64">
        <v>1</v>
      </c>
      <c r="I78" s="65">
        <v>2297.9</v>
      </c>
      <c r="J78" s="65">
        <v>2297.9</v>
      </c>
      <c r="K78" s="65">
        <v>2290.8000000000002</v>
      </c>
      <c r="L78" s="66">
        <v>95</v>
      </c>
      <c r="M78" s="64" t="s">
        <v>275</v>
      </c>
      <c r="N78" s="64" t="s">
        <v>279</v>
      </c>
      <c r="O78" s="67" t="s">
        <v>362</v>
      </c>
      <c r="P78" s="68">
        <v>70000</v>
      </c>
      <c r="Q78" s="68">
        <v>0</v>
      </c>
      <c r="R78" s="68">
        <v>0</v>
      </c>
      <c r="S78" s="65">
        <f t="shared" ref="S78:S141" si="2">P78-Q78-R78</f>
        <v>70000</v>
      </c>
      <c r="T78" s="68">
        <f t="shared" ref="T78:T141" si="3">P78/I78</f>
        <v>30.462596283563251</v>
      </c>
      <c r="U78" s="68">
        <v>30.462596283563251</v>
      </c>
      <c r="X78" s="8" t="e">
        <f>VLOOKUP(C78,Z:AA,2,FALSE)</f>
        <v>#N/A</v>
      </c>
    </row>
    <row r="79" spans="1:24" ht="35.25" x14ac:dyDescent="0.5">
      <c r="A79" s="8">
        <v>1</v>
      </c>
      <c r="B79" s="134">
        <f>SUBTOTAL(103,$A$16:A79)</f>
        <v>64</v>
      </c>
      <c r="C79" s="40" t="s">
        <v>565</v>
      </c>
      <c r="D79" s="64" t="s">
        <v>318</v>
      </c>
      <c r="E79" s="64"/>
      <c r="F79" s="64" t="s">
        <v>324</v>
      </c>
      <c r="G79" s="64" t="s">
        <v>366</v>
      </c>
      <c r="H79" s="64">
        <v>5</v>
      </c>
      <c r="I79" s="65">
        <v>3875.8</v>
      </c>
      <c r="J79" s="65">
        <v>3540</v>
      </c>
      <c r="K79" s="65">
        <v>2482.6999999999998</v>
      </c>
      <c r="L79" s="66">
        <v>168</v>
      </c>
      <c r="M79" s="64" t="s">
        <v>275</v>
      </c>
      <c r="N79" s="64" t="s">
        <v>279</v>
      </c>
      <c r="O79" s="67" t="s">
        <v>1063</v>
      </c>
      <c r="P79" s="68">
        <v>100000</v>
      </c>
      <c r="Q79" s="68">
        <v>0</v>
      </c>
      <c r="R79" s="68">
        <v>0</v>
      </c>
      <c r="S79" s="65">
        <f t="shared" si="2"/>
        <v>100000</v>
      </c>
      <c r="T79" s="68">
        <f t="shared" si="3"/>
        <v>25.801124929046907</v>
      </c>
      <c r="U79" s="68">
        <v>25.801124929046907</v>
      </c>
      <c r="X79" s="8" t="e">
        <f>VLOOKUP(C79,Z:AA,2,FALSE)</f>
        <v>#N/A</v>
      </c>
    </row>
    <row r="80" spans="1:24" ht="35.25" x14ac:dyDescent="0.5">
      <c r="A80" s="8">
        <v>1</v>
      </c>
      <c r="B80" s="134">
        <f>SUBTOTAL(103,$A$16:A80)</f>
        <v>65</v>
      </c>
      <c r="C80" s="40" t="s">
        <v>566</v>
      </c>
      <c r="D80" s="64" t="s">
        <v>368</v>
      </c>
      <c r="E80" s="64"/>
      <c r="F80" s="64" t="s">
        <v>277</v>
      </c>
      <c r="G80" s="64" t="s">
        <v>366</v>
      </c>
      <c r="H80" s="64">
        <v>2</v>
      </c>
      <c r="I80" s="65">
        <v>2473.3000000000002</v>
      </c>
      <c r="J80" s="65">
        <v>1702</v>
      </c>
      <c r="K80" s="65">
        <v>1117.3</v>
      </c>
      <c r="L80" s="66">
        <v>84</v>
      </c>
      <c r="M80" s="64" t="s">
        <v>275</v>
      </c>
      <c r="N80" s="64" t="s">
        <v>279</v>
      </c>
      <c r="O80" s="67" t="s">
        <v>1065</v>
      </c>
      <c r="P80" s="68">
        <v>100000</v>
      </c>
      <c r="Q80" s="68">
        <v>0</v>
      </c>
      <c r="R80" s="68">
        <v>0</v>
      </c>
      <c r="S80" s="65">
        <f t="shared" si="2"/>
        <v>100000</v>
      </c>
      <c r="T80" s="68">
        <f t="shared" si="3"/>
        <v>40.431811749484488</v>
      </c>
      <c r="U80" s="68">
        <v>40.431811749484488</v>
      </c>
      <c r="X80" s="8" t="e">
        <f>VLOOKUP(C80,Z:AA,2,FALSE)</f>
        <v>#N/A</v>
      </c>
    </row>
    <row r="81" spans="1:24" ht="35.25" x14ac:dyDescent="0.5">
      <c r="A81" s="8">
        <v>1</v>
      </c>
      <c r="B81" s="134">
        <f>SUBTOTAL(103,$A$16:A81)</f>
        <v>66</v>
      </c>
      <c r="C81" s="40" t="s">
        <v>567</v>
      </c>
      <c r="D81" s="64" t="s">
        <v>369</v>
      </c>
      <c r="E81" s="64"/>
      <c r="F81" s="64" t="s">
        <v>277</v>
      </c>
      <c r="G81" s="64" t="s">
        <v>325</v>
      </c>
      <c r="H81" s="64">
        <v>2</v>
      </c>
      <c r="I81" s="65">
        <v>944.2</v>
      </c>
      <c r="J81" s="65">
        <v>863.6</v>
      </c>
      <c r="K81" s="65">
        <v>732.5</v>
      </c>
      <c r="L81" s="66">
        <v>48</v>
      </c>
      <c r="M81" s="64" t="s">
        <v>275</v>
      </c>
      <c r="N81" s="64" t="s">
        <v>279</v>
      </c>
      <c r="O81" s="67" t="s">
        <v>363</v>
      </c>
      <c r="P81" s="68">
        <v>100000</v>
      </c>
      <c r="Q81" s="68">
        <v>0</v>
      </c>
      <c r="R81" s="68">
        <v>0</v>
      </c>
      <c r="S81" s="65">
        <f t="shared" si="2"/>
        <v>100000</v>
      </c>
      <c r="T81" s="68">
        <f t="shared" si="3"/>
        <v>105.90976488032196</v>
      </c>
      <c r="U81" s="68">
        <v>105.90976488032196</v>
      </c>
      <c r="X81" s="8" t="e">
        <f>VLOOKUP(C81,Z:AA,2,FALSE)</f>
        <v>#N/A</v>
      </c>
    </row>
    <row r="82" spans="1:24" ht="35.25" x14ac:dyDescent="0.5">
      <c r="A82" s="8">
        <v>1</v>
      </c>
      <c r="B82" s="134">
        <f>SUBTOTAL(103,$A$16:A82)</f>
        <v>67</v>
      </c>
      <c r="C82" s="40" t="s">
        <v>568</v>
      </c>
      <c r="D82" s="64" t="s">
        <v>370</v>
      </c>
      <c r="E82" s="64"/>
      <c r="F82" s="64" t="s">
        <v>277</v>
      </c>
      <c r="G82" s="64" t="s">
        <v>366</v>
      </c>
      <c r="H82" s="64">
        <v>1</v>
      </c>
      <c r="I82" s="65">
        <v>4677.8999999999996</v>
      </c>
      <c r="J82" s="65">
        <v>2936.3</v>
      </c>
      <c r="K82" s="65">
        <v>2632.1</v>
      </c>
      <c r="L82" s="66">
        <v>196</v>
      </c>
      <c r="M82" s="64" t="s">
        <v>275</v>
      </c>
      <c r="N82" s="64" t="s">
        <v>279</v>
      </c>
      <c r="O82" s="67" t="s">
        <v>1068</v>
      </c>
      <c r="P82" s="68">
        <v>150000</v>
      </c>
      <c r="Q82" s="68">
        <v>0</v>
      </c>
      <c r="R82" s="68">
        <v>0</v>
      </c>
      <c r="S82" s="65">
        <f t="shared" si="2"/>
        <v>150000</v>
      </c>
      <c r="T82" s="68">
        <f t="shared" si="3"/>
        <v>32.065670493170018</v>
      </c>
      <c r="U82" s="68">
        <v>32.065670493170018</v>
      </c>
      <c r="X82" s="8" t="e">
        <f>VLOOKUP(C82,Z:AA,2,FALSE)</f>
        <v>#N/A</v>
      </c>
    </row>
    <row r="83" spans="1:24" ht="35.25" x14ac:dyDescent="0.5">
      <c r="A83" s="8">
        <v>1</v>
      </c>
      <c r="B83" s="134">
        <f>SUBTOTAL(103,$A$16:A83)</f>
        <v>68</v>
      </c>
      <c r="C83" s="40" t="s">
        <v>569</v>
      </c>
      <c r="D83" s="64">
        <v>1985</v>
      </c>
      <c r="E83" s="64"/>
      <c r="F83" s="64" t="s">
        <v>277</v>
      </c>
      <c r="G83" s="64" t="s">
        <v>366</v>
      </c>
      <c r="H83" s="64">
        <v>6</v>
      </c>
      <c r="I83" s="65">
        <v>5781</v>
      </c>
      <c r="J83" s="65">
        <v>4320.2</v>
      </c>
      <c r="K83" s="65">
        <v>2890.2</v>
      </c>
      <c r="L83" s="66">
        <v>208</v>
      </c>
      <c r="M83" s="64" t="s">
        <v>275</v>
      </c>
      <c r="N83" s="64" t="s">
        <v>279</v>
      </c>
      <c r="O83" s="67" t="s">
        <v>1063</v>
      </c>
      <c r="P83" s="68">
        <v>100000</v>
      </c>
      <c r="Q83" s="68">
        <v>0</v>
      </c>
      <c r="R83" s="68">
        <v>0</v>
      </c>
      <c r="S83" s="65">
        <f t="shared" si="2"/>
        <v>100000</v>
      </c>
      <c r="T83" s="68">
        <f t="shared" si="3"/>
        <v>17.298045320878742</v>
      </c>
      <c r="U83" s="68">
        <v>17.298045320878742</v>
      </c>
      <c r="X83" s="8" t="e">
        <f>VLOOKUP(C83,Z:AA,2,FALSE)</f>
        <v>#N/A</v>
      </c>
    </row>
    <row r="84" spans="1:24" ht="35.25" x14ac:dyDescent="0.5">
      <c r="A84" s="8">
        <v>1</v>
      </c>
      <c r="B84" s="134">
        <f>SUBTOTAL(103,$A$16:A84)</f>
        <v>69</v>
      </c>
      <c r="C84" s="40" t="s">
        <v>570</v>
      </c>
      <c r="D84" s="64" t="s">
        <v>320</v>
      </c>
      <c r="E84" s="64"/>
      <c r="F84" s="64" t="s">
        <v>277</v>
      </c>
      <c r="G84" s="64" t="s">
        <v>325</v>
      </c>
      <c r="H84" s="64">
        <v>1</v>
      </c>
      <c r="I84" s="65">
        <v>1243.7</v>
      </c>
      <c r="J84" s="65">
        <v>761.1</v>
      </c>
      <c r="K84" s="65">
        <v>562.1</v>
      </c>
      <c r="L84" s="66">
        <v>53</v>
      </c>
      <c r="M84" s="64" t="s">
        <v>275</v>
      </c>
      <c r="N84" s="64" t="s">
        <v>279</v>
      </c>
      <c r="O84" s="67" t="s">
        <v>1068</v>
      </c>
      <c r="P84" s="68">
        <v>100000</v>
      </c>
      <c r="Q84" s="68">
        <v>0</v>
      </c>
      <c r="R84" s="68">
        <v>0</v>
      </c>
      <c r="S84" s="65">
        <f t="shared" si="2"/>
        <v>100000</v>
      </c>
      <c r="T84" s="68">
        <f t="shared" si="3"/>
        <v>80.405242421805895</v>
      </c>
      <c r="U84" s="68">
        <v>80.405242421805895</v>
      </c>
      <c r="X84" s="8" t="e">
        <f>VLOOKUP(C84,Z:AA,2,FALSE)</f>
        <v>#N/A</v>
      </c>
    </row>
    <row r="85" spans="1:24" ht="35.25" x14ac:dyDescent="0.5">
      <c r="A85" s="8">
        <v>1</v>
      </c>
      <c r="B85" s="134">
        <f>SUBTOTAL(103,$A$16:A85)</f>
        <v>70</v>
      </c>
      <c r="C85" s="40" t="s">
        <v>571</v>
      </c>
      <c r="D85" s="64" t="s">
        <v>371</v>
      </c>
      <c r="E85" s="64"/>
      <c r="F85" s="64" t="s">
        <v>277</v>
      </c>
      <c r="G85" s="64" t="s">
        <v>372</v>
      </c>
      <c r="H85" s="64">
        <v>1</v>
      </c>
      <c r="I85" s="65">
        <v>7585.7</v>
      </c>
      <c r="J85" s="65">
        <v>5648.6</v>
      </c>
      <c r="K85" s="65">
        <v>3448.8</v>
      </c>
      <c r="L85" s="66">
        <v>338</v>
      </c>
      <c r="M85" s="64" t="s">
        <v>275</v>
      </c>
      <c r="N85" s="64" t="s">
        <v>279</v>
      </c>
      <c r="O85" s="67" t="s">
        <v>1068</v>
      </c>
      <c r="P85" s="68">
        <v>150000</v>
      </c>
      <c r="Q85" s="68">
        <v>0</v>
      </c>
      <c r="R85" s="68">
        <v>0</v>
      </c>
      <c r="S85" s="65">
        <f t="shared" si="2"/>
        <v>150000</v>
      </c>
      <c r="T85" s="68">
        <f t="shared" si="3"/>
        <v>19.774048538697812</v>
      </c>
      <c r="U85" s="68">
        <f>T85</f>
        <v>19.774048538697812</v>
      </c>
      <c r="X85" s="8" t="e">
        <f>VLOOKUP(C85,Z:AA,2,FALSE)</f>
        <v>#N/A</v>
      </c>
    </row>
    <row r="86" spans="1:24" ht="35.25" x14ac:dyDescent="0.5">
      <c r="A86" s="8">
        <v>1</v>
      </c>
      <c r="B86" s="134">
        <f>SUBTOTAL(103,$A$16:A86)</f>
        <v>71</v>
      </c>
      <c r="C86" s="40" t="s">
        <v>572</v>
      </c>
      <c r="D86" s="64" t="s">
        <v>368</v>
      </c>
      <c r="E86" s="64"/>
      <c r="F86" s="64" t="s">
        <v>324</v>
      </c>
      <c r="G86" s="64" t="s">
        <v>372</v>
      </c>
      <c r="H86" s="64">
        <v>2</v>
      </c>
      <c r="I86" s="65">
        <v>4944.8999999999996</v>
      </c>
      <c r="J86" s="65">
        <v>3838.8</v>
      </c>
      <c r="K86" s="65">
        <v>3938.8</v>
      </c>
      <c r="L86" s="66">
        <v>170</v>
      </c>
      <c r="M86" s="64" t="s">
        <v>275</v>
      </c>
      <c r="N86" s="64" t="s">
        <v>279</v>
      </c>
      <c r="O86" s="67" t="s">
        <v>1064</v>
      </c>
      <c r="P86" s="68">
        <v>100000</v>
      </c>
      <c r="Q86" s="68">
        <v>0</v>
      </c>
      <c r="R86" s="68">
        <v>0</v>
      </c>
      <c r="S86" s="65">
        <f t="shared" si="2"/>
        <v>100000</v>
      </c>
      <c r="T86" s="68">
        <f t="shared" si="3"/>
        <v>20.222855871706205</v>
      </c>
      <c r="U86" s="68">
        <v>20.222855871706205</v>
      </c>
      <c r="X86" s="8" t="e">
        <f>VLOOKUP(C86,Z:AA,2,FALSE)</f>
        <v>#N/A</v>
      </c>
    </row>
    <row r="87" spans="1:24" ht="35.25" x14ac:dyDescent="0.5">
      <c r="A87" s="8">
        <v>1</v>
      </c>
      <c r="B87" s="134">
        <f>SUBTOTAL(103,$A$16:A87)</f>
        <v>72</v>
      </c>
      <c r="C87" s="40" t="s">
        <v>573</v>
      </c>
      <c r="D87" s="64" t="s">
        <v>326</v>
      </c>
      <c r="E87" s="64"/>
      <c r="F87" s="64" t="s">
        <v>324</v>
      </c>
      <c r="G87" s="64" t="s">
        <v>372</v>
      </c>
      <c r="H87" s="64">
        <v>2</v>
      </c>
      <c r="I87" s="65">
        <v>4990.2</v>
      </c>
      <c r="J87" s="65">
        <v>3973.4</v>
      </c>
      <c r="K87" s="65">
        <v>3799.4</v>
      </c>
      <c r="L87" s="66">
        <v>180</v>
      </c>
      <c r="M87" s="64" t="s">
        <v>275</v>
      </c>
      <c r="N87" s="64" t="s">
        <v>279</v>
      </c>
      <c r="O87" s="67" t="s">
        <v>1064</v>
      </c>
      <c r="P87" s="68">
        <v>100000</v>
      </c>
      <c r="Q87" s="68">
        <v>0</v>
      </c>
      <c r="R87" s="68">
        <v>0</v>
      </c>
      <c r="S87" s="65">
        <f t="shared" si="2"/>
        <v>100000</v>
      </c>
      <c r="T87" s="68">
        <f t="shared" si="3"/>
        <v>20.039276982886459</v>
      </c>
      <c r="U87" s="68">
        <v>20.039276982886459</v>
      </c>
      <c r="X87" s="8" t="e">
        <f>VLOOKUP(C87,Z:AA,2,FALSE)</f>
        <v>#N/A</v>
      </c>
    </row>
    <row r="88" spans="1:24" ht="35.25" x14ac:dyDescent="0.5">
      <c r="A88" s="8">
        <v>1</v>
      </c>
      <c r="B88" s="134">
        <f>SUBTOTAL(103,$A$16:A88)</f>
        <v>73</v>
      </c>
      <c r="C88" s="40" t="s">
        <v>574</v>
      </c>
      <c r="D88" s="64" t="s">
        <v>318</v>
      </c>
      <c r="E88" s="64"/>
      <c r="F88" s="64" t="s">
        <v>277</v>
      </c>
      <c r="G88" s="64" t="s">
        <v>366</v>
      </c>
      <c r="H88" s="64">
        <v>4</v>
      </c>
      <c r="I88" s="65">
        <v>4104.5</v>
      </c>
      <c r="J88" s="65">
        <v>3757.7</v>
      </c>
      <c r="K88" s="65">
        <v>3241.9</v>
      </c>
      <c r="L88" s="66">
        <v>238</v>
      </c>
      <c r="M88" s="64" t="s">
        <v>275</v>
      </c>
      <c r="N88" s="64" t="s">
        <v>279</v>
      </c>
      <c r="O88" s="67" t="s">
        <v>1074</v>
      </c>
      <c r="P88" s="68">
        <v>150000</v>
      </c>
      <c r="Q88" s="68">
        <v>0</v>
      </c>
      <c r="R88" s="68">
        <v>0</v>
      </c>
      <c r="S88" s="65">
        <f t="shared" si="2"/>
        <v>150000</v>
      </c>
      <c r="T88" s="68">
        <f t="shared" si="3"/>
        <v>36.545255207698865</v>
      </c>
      <c r="U88" s="68">
        <v>42.715327968288143</v>
      </c>
      <c r="X88" s="8" t="str">
        <f>VLOOKUP(C88,Z:AA,2,FALSE)</f>
        <v>ООО "МУПЖРЭП"</v>
      </c>
    </row>
    <row r="89" spans="1:24" ht="35.25" x14ac:dyDescent="0.5">
      <c r="A89" s="8">
        <v>1</v>
      </c>
      <c r="B89" s="134">
        <f>SUBTOTAL(103,$A$16:A89)</f>
        <v>74</v>
      </c>
      <c r="C89" s="40" t="s">
        <v>575</v>
      </c>
      <c r="D89" s="64">
        <v>1970</v>
      </c>
      <c r="E89" s="64"/>
      <c r="F89" s="64" t="s">
        <v>277</v>
      </c>
      <c r="G89" s="64">
        <v>5</v>
      </c>
      <c r="H89" s="64">
        <v>4</v>
      </c>
      <c r="I89" s="65">
        <v>3511.62</v>
      </c>
      <c r="J89" s="65">
        <v>3361</v>
      </c>
      <c r="K89" s="65">
        <v>3735.6</v>
      </c>
      <c r="L89" s="66">
        <v>150</v>
      </c>
      <c r="M89" s="64" t="s">
        <v>275</v>
      </c>
      <c r="N89" s="64" t="s">
        <v>279</v>
      </c>
      <c r="O89" s="67" t="s">
        <v>362</v>
      </c>
      <c r="P89" s="68">
        <v>100000</v>
      </c>
      <c r="Q89" s="68">
        <v>0</v>
      </c>
      <c r="R89" s="68">
        <v>0</v>
      </c>
      <c r="S89" s="65">
        <f t="shared" si="2"/>
        <v>100000</v>
      </c>
      <c r="T89" s="68">
        <f t="shared" si="3"/>
        <v>28.476885312192096</v>
      </c>
      <c r="U89" s="68">
        <v>29.753049687592977</v>
      </c>
      <c r="X89" s="8" t="str">
        <f>VLOOKUP(C89,Z:AA,2,FALSE)</f>
        <v>ЗАО "Альтернатива"</v>
      </c>
    </row>
    <row r="90" spans="1:24" ht="35.25" x14ac:dyDescent="0.5">
      <c r="A90" s="8">
        <v>1</v>
      </c>
      <c r="B90" s="134">
        <f>SUBTOTAL(103,$A$16:A90)</f>
        <v>75</v>
      </c>
      <c r="C90" s="40" t="s">
        <v>576</v>
      </c>
      <c r="D90" s="64" t="s">
        <v>328</v>
      </c>
      <c r="E90" s="64"/>
      <c r="F90" s="64" t="s">
        <v>277</v>
      </c>
      <c r="G90" s="64">
        <v>5</v>
      </c>
      <c r="H90" s="64">
        <v>4</v>
      </c>
      <c r="I90" s="65">
        <v>4873.3</v>
      </c>
      <c r="J90" s="65">
        <v>2941.2</v>
      </c>
      <c r="K90" s="65">
        <v>2775.3</v>
      </c>
      <c r="L90" s="66">
        <v>144</v>
      </c>
      <c r="M90" s="64" t="s">
        <v>275</v>
      </c>
      <c r="N90" s="64" t="s">
        <v>279</v>
      </c>
      <c r="O90" s="67" t="s">
        <v>1064</v>
      </c>
      <c r="P90" s="68">
        <v>100000</v>
      </c>
      <c r="Q90" s="68">
        <v>0</v>
      </c>
      <c r="R90" s="68">
        <v>0</v>
      </c>
      <c r="S90" s="65">
        <f t="shared" si="2"/>
        <v>100000</v>
      </c>
      <c r="T90" s="68">
        <f t="shared" si="3"/>
        <v>20.51997619682761</v>
      </c>
      <c r="U90" s="68">
        <v>20.51997619682761</v>
      </c>
      <c r="X90" s="8" t="e">
        <f>VLOOKUP(C90,Z:AA,2,FALSE)</f>
        <v>#N/A</v>
      </c>
    </row>
    <row r="91" spans="1:24" ht="35.25" x14ac:dyDescent="0.5">
      <c r="A91" s="8">
        <v>1</v>
      </c>
      <c r="B91" s="134">
        <f>SUBTOTAL(103,$A$16:A91)</f>
        <v>76</v>
      </c>
      <c r="C91" s="41" t="s">
        <v>864</v>
      </c>
      <c r="D91" s="64">
        <v>1961</v>
      </c>
      <c r="E91" s="64"/>
      <c r="F91" s="64" t="s">
        <v>277</v>
      </c>
      <c r="G91" s="64">
        <v>4</v>
      </c>
      <c r="H91" s="64">
        <v>4</v>
      </c>
      <c r="I91" s="65">
        <v>1116.9000000000001</v>
      </c>
      <c r="J91" s="65">
        <v>893.7</v>
      </c>
      <c r="K91" s="65">
        <v>707.8</v>
      </c>
      <c r="L91" s="66">
        <v>42</v>
      </c>
      <c r="M91" s="64" t="s">
        <v>275</v>
      </c>
      <c r="N91" s="64" t="s">
        <v>279</v>
      </c>
      <c r="O91" s="67" t="s">
        <v>1080</v>
      </c>
      <c r="P91" s="68">
        <v>150000</v>
      </c>
      <c r="Q91" s="68">
        <v>0</v>
      </c>
      <c r="R91" s="68">
        <v>0</v>
      </c>
      <c r="S91" s="65">
        <f t="shared" si="2"/>
        <v>150000</v>
      </c>
      <c r="T91" s="68">
        <f t="shared" si="3"/>
        <v>134.30029546065001</v>
      </c>
      <c r="U91" s="68">
        <f>T91</f>
        <v>134.30029546065001</v>
      </c>
      <c r="X91" s="8" t="e">
        <f>VLOOKUP(C91,Z:AA,2,FALSE)</f>
        <v>#N/A</v>
      </c>
    </row>
    <row r="92" spans="1:24" ht="35.25" x14ac:dyDescent="0.5">
      <c r="A92" s="8">
        <v>1</v>
      </c>
      <c r="B92" s="134">
        <f>SUBTOTAL(103,$A$16:A92)</f>
        <v>77</v>
      </c>
      <c r="C92" s="40" t="s">
        <v>577</v>
      </c>
      <c r="D92" s="64" t="s">
        <v>320</v>
      </c>
      <c r="E92" s="64"/>
      <c r="F92" s="64" t="s">
        <v>324</v>
      </c>
      <c r="G92" s="64" t="s">
        <v>366</v>
      </c>
      <c r="H92" s="64">
        <v>4</v>
      </c>
      <c r="I92" s="65">
        <v>3904.9</v>
      </c>
      <c r="J92" s="65">
        <v>3572.3</v>
      </c>
      <c r="K92" s="65">
        <v>2529.9</v>
      </c>
      <c r="L92" s="66">
        <v>170</v>
      </c>
      <c r="M92" s="64" t="s">
        <v>275</v>
      </c>
      <c r="N92" s="64" t="s">
        <v>279</v>
      </c>
      <c r="O92" s="67" t="s">
        <v>1063</v>
      </c>
      <c r="P92" s="68">
        <v>100000</v>
      </c>
      <c r="Q92" s="68">
        <v>0</v>
      </c>
      <c r="R92" s="68">
        <v>0</v>
      </c>
      <c r="S92" s="65">
        <f t="shared" si="2"/>
        <v>100000</v>
      </c>
      <c r="T92" s="68">
        <f t="shared" si="3"/>
        <v>25.608850418704705</v>
      </c>
      <c r="U92" s="68">
        <v>38.413275628057058</v>
      </c>
      <c r="X92" s="8" t="e">
        <f>VLOOKUP(C92,Z:AA,2,FALSE)</f>
        <v>#N/A</v>
      </c>
    </row>
    <row r="93" spans="1:24" ht="35.25" x14ac:dyDescent="0.5">
      <c r="A93" s="8">
        <v>1</v>
      </c>
      <c r="B93" s="134">
        <f>SUBTOTAL(103,$A$16:A93)</f>
        <v>78</v>
      </c>
      <c r="C93" s="40" t="s">
        <v>578</v>
      </c>
      <c r="D93" s="64" t="s">
        <v>320</v>
      </c>
      <c r="E93" s="64"/>
      <c r="F93" s="64" t="s">
        <v>324</v>
      </c>
      <c r="G93" s="64" t="s">
        <v>366</v>
      </c>
      <c r="H93" s="64">
        <v>3</v>
      </c>
      <c r="I93" s="65">
        <v>3361</v>
      </c>
      <c r="J93" s="65">
        <v>2572.6</v>
      </c>
      <c r="K93" s="65">
        <v>1749.7</v>
      </c>
      <c r="L93" s="66">
        <v>133</v>
      </c>
      <c r="M93" s="64" t="s">
        <v>275</v>
      </c>
      <c r="N93" s="64" t="s">
        <v>279</v>
      </c>
      <c r="O93" s="67" t="s">
        <v>1063</v>
      </c>
      <c r="P93" s="68">
        <v>70000</v>
      </c>
      <c r="Q93" s="68">
        <v>0</v>
      </c>
      <c r="R93" s="68">
        <v>0</v>
      </c>
      <c r="S93" s="65">
        <f t="shared" si="2"/>
        <v>70000</v>
      </c>
      <c r="T93" s="68">
        <f t="shared" si="3"/>
        <v>20.827134781315085</v>
      </c>
      <c r="U93" s="68">
        <v>29.753049687592977</v>
      </c>
      <c r="X93" s="8" t="e">
        <f>VLOOKUP(C93,Z:AA,2,FALSE)</f>
        <v>#N/A</v>
      </c>
    </row>
    <row r="94" spans="1:24" ht="35.25" x14ac:dyDescent="0.5">
      <c r="A94" s="8">
        <v>1</v>
      </c>
      <c r="B94" s="134">
        <f>SUBTOTAL(103,$A$16:A94)</f>
        <v>79</v>
      </c>
      <c r="C94" s="40" t="s">
        <v>579</v>
      </c>
      <c r="D94" s="64">
        <v>1993</v>
      </c>
      <c r="E94" s="64"/>
      <c r="F94" s="64" t="s">
        <v>277</v>
      </c>
      <c r="G94" s="64">
        <v>9</v>
      </c>
      <c r="H94" s="64">
        <v>9</v>
      </c>
      <c r="I94" s="65">
        <v>14938</v>
      </c>
      <c r="J94" s="65">
        <v>12406</v>
      </c>
      <c r="K94" s="65">
        <v>5273.2</v>
      </c>
      <c r="L94" s="66">
        <v>330</v>
      </c>
      <c r="M94" s="64" t="s">
        <v>275</v>
      </c>
      <c r="N94" s="64" t="s">
        <v>279</v>
      </c>
      <c r="O94" s="67" t="s">
        <v>1065</v>
      </c>
      <c r="P94" s="68">
        <v>100000</v>
      </c>
      <c r="Q94" s="68">
        <v>0</v>
      </c>
      <c r="R94" s="68">
        <v>0</v>
      </c>
      <c r="S94" s="65">
        <f t="shared" si="2"/>
        <v>100000</v>
      </c>
      <c r="T94" s="68">
        <f t="shared" si="3"/>
        <v>6.6943365912438075</v>
      </c>
      <c r="U94" s="68">
        <f>T94</f>
        <v>6.6943365912438075</v>
      </c>
      <c r="X94" s="8" t="e">
        <f>VLOOKUP(C94,Z:AA,2,FALSE)</f>
        <v>#N/A</v>
      </c>
    </row>
    <row r="95" spans="1:24" ht="35.25" x14ac:dyDescent="0.5">
      <c r="A95" s="8">
        <v>1</v>
      </c>
      <c r="B95" s="134">
        <f>SUBTOTAL(103,$A$16:A95)</f>
        <v>80</v>
      </c>
      <c r="C95" s="40" t="s">
        <v>580</v>
      </c>
      <c r="D95" s="64" t="s">
        <v>370</v>
      </c>
      <c r="E95" s="64"/>
      <c r="F95" s="64" t="s">
        <v>324</v>
      </c>
      <c r="G95" s="64">
        <v>5</v>
      </c>
      <c r="H95" s="64">
        <v>4</v>
      </c>
      <c r="I95" s="65">
        <v>3374.2</v>
      </c>
      <c r="J95" s="65">
        <v>3056.9</v>
      </c>
      <c r="K95" s="65">
        <v>3056.9</v>
      </c>
      <c r="L95" s="66">
        <v>310</v>
      </c>
      <c r="M95" s="64" t="s">
        <v>275</v>
      </c>
      <c r="N95" s="64" t="s">
        <v>279</v>
      </c>
      <c r="O95" s="67" t="s">
        <v>1074</v>
      </c>
      <c r="P95" s="68">
        <v>100000</v>
      </c>
      <c r="Q95" s="68">
        <v>0</v>
      </c>
      <c r="R95" s="68">
        <v>0</v>
      </c>
      <c r="S95" s="65">
        <f t="shared" si="2"/>
        <v>100000</v>
      </c>
      <c r="T95" s="68">
        <f t="shared" si="3"/>
        <v>29.636654614427126</v>
      </c>
      <c r="U95" s="68">
        <v>29.636654614427126</v>
      </c>
      <c r="X95" s="8" t="e">
        <f>VLOOKUP(C95,Z:AA,2,FALSE)</f>
        <v>#N/A</v>
      </c>
    </row>
    <row r="96" spans="1:24" ht="35.25" x14ac:dyDescent="0.5">
      <c r="A96" s="8">
        <v>1</v>
      </c>
      <c r="B96" s="134">
        <f>SUBTOTAL(103,$A$16:A96)</f>
        <v>81</v>
      </c>
      <c r="C96" s="40" t="s">
        <v>581</v>
      </c>
      <c r="D96" s="64" t="s">
        <v>342</v>
      </c>
      <c r="E96" s="64"/>
      <c r="F96" s="64" t="s">
        <v>324</v>
      </c>
      <c r="G96" s="64">
        <v>5</v>
      </c>
      <c r="H96" s="64">
        <v>4</v>
      </c>
      <c r="I96" s="65">
        <v>5654</v>
      </c>
      <c r="J96" s="65">
        <v>5015.3</v>
      </c>
      <c r="K96" s="65">
        <v>5015.3</v>
      </c>
      <c r="L96" s="66">
        <v>532</v>
      </c>
      <c r="M96" s="64" t="s">
        <v>275</v>
      </c>
      <c r="N96" s="64" t="s">
        <v>279</v>
      </c>
      <c r="O96" s="67" t="s">
        <v>1074</v>
      </c>
      <c r="P96" s="68">
        <v>100000</v>
      </c>
      <c r="Q96" s="68">
        <v>0</v>
      </c>
      <c r="R96" s="68">
        <v>0</v>
      </c>
      <c r="S96" s="65">
        <f t="shared" si="2"/>
        <v>100000</v>
      </c>
      <c r="T96" s="68">
        <f t="shared" si="3"/>
        <v>17.686593562079942</v>
      </c>
      <c r="U96" s="68">
        <v>17.686593562079942</v>
      </c>
      <c r="X96" s="8" t="e">
        <f>VLOOKUP(C96,Z:AA,2,FALSE)</f>
        <v>#N/A</v>
      </c>
    </row>
    <row r="97" spans="1:24" ht="35.25" x14ac:dyDescent="0.5">
      <c r="A97" s="8">
        <v>1</v>
      </c>
      <c r="B97" s="134">
        <f>SUBTOTAL(103,$A$16:A97)</f>
        <v>82</v>
      </c>
      <c r="C97" s="41" t="s">
        <v>865</v>
      </c>
      <c r="D97" s="64">
        <v>1962</v>
      </c>
      <c r="E97" s="64"/>
      <c r="F97" s="64" t="s">
        <v>277</v>
      </c>
      <c r="G97" s="64">
        <v>4</v>
      </c>
      <c r="H97" s="64">
        <v>2</v>
      </c>
      <c r="I97" s="65">
        <v>1260.7</v>
      </c>
      <c r="J97" s="65">
        <v>979.2</v>
      </c>
      <c r="K97" s="65">
        <v>905.52</v>
      </c>
      <c r="L97" s="66">
        <v>83</v>
      </c>
      <c r="M97" s="64" t="s">
        <v>275</v>
      </c>
      <c r="N97" s="64" t="s">
        <v>310</v>
      </c>
      <c r="O97" s="67" t="s">
        <v>879</v>
      </c>
      <c r="P97" s="68">
        <v>200000</v>
      </c>
      <c r="Q97" s="68">
        <v>0</v>
      </c>
      <c r="R97" s="68">
        <v>0</v>
      </c>
      <c r="S97" s="65">
        <f t="shared" si="2"/>
        <v>200000</v>
      </c>
      <c r="T97" s="68">
        <f t="shared" si="3"/>
        <v>158.64202427222972</v>
      </c>
      <c r="U97" s="68">
        <f t="shared" ref="U97:U98" si="4">T97</f>
        <v>158.64202427222972</v>
      </c>
      <c r="X97" s="8" t="e">
        <f>VLOOKUP(C97,Z:AA,2,FALSE)</f>
        <v>#N/A</v>
      </c>
    </row>
    <row r="98" spans="1:24" ht="35.25" x14ac:dyDescent="0.5">
      <c r="A98" s="8">
        <v>1</v>
      </c>
      <c r="B98" s="134">
        <f>SUBTOTAL(103,$A$16:A98)</f>
        <v>83</v>
      </c>
      <c r="C98" s="40" t="s">
        <v>582</v>
      </c>
      <c r="D98" s="64" t="s">
        <v>323</v>
      </c>
      <c r="E98" s="64"/>
      <c r="F98" s="64" t="s">
        <v>277</v>
      </c>
      <c r="G98" s="64" t="s">
        <v>366</v>
      </c>
      <c r="H98" s="64">
        <v>1</v>
      </c>
      <c r="I98" s="65">
        <v>667.4</v>
      </c>
      <c r="J98" s="65">
        <v>486.4</v>
      </c>
      <c r="K98" s="65">
        <v>486.4</v>
      </c>
      <c r="L98" s="66">
        <v>29</v>
      </c>
      <c r="M98" s="64" t="s">
        <v>275</v>
      </c>
      <c r="N98" s="64" t="s">
        <v>279</v>
      </c>
      <c r="O98" s="67" t="s">
        <v>1068</v>
      </c>
      <c r="P98" s="68">
        <v>150000</v>
      </c>
      <c r="Q98" s="68">
        <v>0</v>
      </c>
      <c r="R98" s="68">
        <v>0</v>
      </c>
      <c r="S98" s="65">
        <f t="shared" si="2"/>
        <v>150000</v>
      </c>
      <c r="T98" s="68">
        <f t="shared" si="3"/>
        <v>224.75277195085405</v>
      </c>
      <c r="U98" s="68">
        <f t="shared" si="4"/>
        <v>224.75277195085405</v>
      </c>
      <c r="X98" s="8" t="e">
        <f>VLOOKUP(C98,Z:AA,2,FALSE)</f>
        <v>#N/A</v>
      </c>
    </row>
    <row r="99" spans="1:24" ht="35.25" x14ac:dyDescent="0.5">
      <c r="A99" s="8">
        <v>1</v>
      </c>
      <c r="B99" s="134">
        <f>SUBTOTAL(103,$A$16:A99)</f>
        <v>84</v>
      </c>
      <c r="C99" s="40" t="s">
        <v>584</v>
      </c>
      <c r="D99" s="64" t="s">
        <v>373</v>
      </c>
      <c r="E99" s="64"/>
      <c r="F99" s="64" t="s">
        <v>277</v>
      </c>
      <c r="G99" s="64" t="s">
        <v>321</v>
      </c>
      <c r="H99" s="64">
        <v>1</v>
      </c>
      <c r="I99" s="65">
        <v>1061.9000000000001</v>
      </c>
      <c r="J99" s="65">
        <v>977.4</v>
      </c>
      <c r="K99" s="65">
        <v>977.4</v>
      </c>
      <c r="L99" s="66">
        <v>25</v>
      </c>
      <c r="M99" s="64" t="s">
        <v>275</v>
      </c>
      <c r="N99" s="64" t="s">
        <v>279</v>
      </c>
      <c r="O99" s="67" t="s">
        <v>1068</v>
      </c>
      <c r="P99" s="68">
        <v>150000</v>
      </c>
      <c r="Q99" s="68">
        <v>0</v>
      </c>
      <c r="R99" s="68">
        <v>0</v>
      </c>
      <c r="S99" s="65">
        <f t="shared" si="2"/>
        <v>150000</v>
      </c>
      <c r="T99" s="68">
        <f t="shared" si="3"/>
        <v>141.25623881721441</v>
      </c>
      <c r="U99" s="68">
        <v>141.25623881721441</v>
      </c>
      <c r="X99" s="8" t="e">
        <f>VLOOKUP(C99,Z:AA,2,FALSE)</f>
        <v>#N/A</v>
      </c>
    </row>
    <row r="100" spans="1:24" ht="35.25" x14ac:dyDescent="0.5">
      <c r="A100" s="8">
        <v>1</v>
      </c>
      <c r="B100" s="134">
        <f>SUBTOTAL(103,$A$16:A100)</f>
        <v>85</v>
      </c>
      <c r="C100" s="40" t="s">
        <v>585</v>
      </c>
      <c r="D100" s="64" t="s">
        <v>374</v>
      </c>
      <c r="E100" s="64"/>
      <c r="F100" s="64" t="s">
        <v>277</v>
      </c>
      <c r="G100" s="64" t="s">
        <v>366</v>
      </c>
      <c r="H100" s="64">
        <v>2</v>
      </c>
      <c r="I100" s="65">
        <v>1953.8</v>
      </c>
      <c r="J100" s="65">
        <v>1724.7</v>
      </c>
      <c r="K100" s="65">
        <v>1572.5</v>
      </c>
      <c r="L100" s="66">
        <v>51</v>
      </c>
      <c r="M100" s="64" t="s">
        <v>275</v>
      </c>
      <c r="N100" s="64" t="s">
        <v>279</v>
      </c>
      <c r="O100" s="67" t="s">
        <v>1075</v>
      </c>
      <c r="P100" s="68">
        <v>100000</v>
      </c>
      <c r="Q100" s="68">
        <v>0</v>
      </c>
      <c r="R100" s="68">
        <v>0</v>
      </c>
      <c r="S100" s="65">
        <f t="shared" si="2"/>
        <v>100000</v>
      </c>
      <c r="T100" s="68">
        <f t="shared" si="3"/>
        <v>51.182311393182516</v>
      </c>
      <c r="U100" s="68">
        <v>51.182311393182516</v>
      </c>
      <c r="X100" s="8" t="e">
        <f>VLOOKUP(C100,Z:AA,2,FALSE)</f>
        <v>#N/A</v>
      </c>
    </row>
    <row r="101" spans="1:24" ht="35.25" x14ac:dyDescent="0.5">
      <c r="A101" s="8">
        <v>1</v>
      </c>
      <c r="B101" s="134">
        <f>SUBTOTAL(103,$A$16:A101)</f>
        <v>86</v>
      </c>
      <c r="C101" s="40" t="s">
        <v>867</v>
      </c>
      <c r="D101" s="64">
        <v>1987</v>
      </c>
      <c r="E101" s="64"/>
      <c r="F101" s="64" t="s">
        <v>324</v>
      </c>
      <c r="G101" s="64">
        <v>9</v>
      </c>
      <c r="H101" s="64">
        <v>5</v>
      </c>
      <c r="I101" s="65">
        <v>10923.8</v>
      </c>
      <c r="J101" s="65">
        <v>9687.5</v>
      </c>
      <c r="K101" s="65">
        <v>9248.6</v>
      </c>
      <c r="L101" s="66">
        <v>489</v>
      </c>
      <c r="M101" s="64" t="s">
        <v>275</v>
      </c>
      <c r="N101" s="64" t="s">
        <v>279</v>
      </c>
      <c r="O101" s="67" t="s">
        <v>1077</v>
      </c>
      <c r="P101" s="68">
        <v>100000</v>
      </c>
      <c r="Q101" s="68">
        <v>0</v>
      </c>
      <c r="R101" s="68">
        <v>0</v>
      </c>
      <c r="S101" s="65">
        <f t="shared" si="2"/>
        <v>100000</v>
      </c>
      <c r="T101" s="68">
        <f t="shared" si="3"/>
        <v>9.1543235870301558</v>
      </c>
      <c r="U101" s="68">
        <v>15.309246785058175</v>
      </c>
      <c r="X101" s="8" t="e">
        <f>VLOOKUP(C101,Z:AA,2,FALSE)</f>
        <v>#N/A</v>
      </c>
    </row>
    <row r="102" spans="1:24" ht="35.25" x14ac:dyDescent="0.5">
      <c r="A102" s="8">
        <v>1</v>
      </c>
      <c r="B102" s="134">
        <f>SUBTOTAL(103,$A$16:A102)</f>
        <v>87</v>
      </c>
      <c r="C102" s="40" t="s">
        <v>586</v>
      </c>
      <c r="D102" s="64" t="s">
        <v>375</v>
      </c>
      <c r="E102" s="64"/>
      <c r="F102" s="64" t="s">
        <v>324</v>
      </c>
      <c r="G102" s="64" t="s">
        <v>366</v>
      </c>
      <c r="H102" s="64">
        <v>5</v>
      </c>
      <c r="I102" s="65">
        <v>5234.5</v>
      </c>
      <c r="J102" s="65">
        <v>3906.4</v>
      </c>
      <c r="K102" s="65">
        <v>2226.4</v>
      </c>
      <c r="L102" s="66">
        <v>170</v>
      </c>
      <c r="M102" s="64" t="s">
        <v>275</v>
      </c>
      <c r="N102" s="64" t="s">
        <v>279</v>
      </c>
      <c r="O102" s="67" t="s">
        <v>1065</v>
      </c>
      <c r="P102" s="68">
        <v>100000</v>
      </c>
      <c r="Q102" s="68">
        <v>0</v>
      </c>
      <c r="R102" s="68">
        <v>0</v>
      </c>
      <c r="S102" s="65">
        <f t="shared" si="2"/>
        <v>100000</v>
      </c>
      <c r="T102" s="68">
        <f t="shared" si="3"/>
        <v>19.104021396503963</v>
      </c>
      <c r="U102" s="68">
        <v>28.656032094755947</v>
      </c>
      <c r="X102" s="8" t="e">
        <f>VLOOKUP(C102,Z:AA,2,FALSE)</f>
        <v>#N/A</v>
      </c>
    </row>
    <row r="103" spans="1:24" ht="35.25" x14ac:dyDescent="0.5">
      <c r="A103" s="8">
        <v>1</v>
      </c>
      <c r="B103" s="134">
        <f>SUBTOTAL(103,$A$16:A103)</f>
        <v>88</v>
      </c>
      <c r="C103" s="40" t="s">
        <v>587</v>
      </c>
      <c r="D103" s="64" t="s">
        <v>319</v>
      </c>
      <c r="E103" s="64"/>
      <c r="F103" s="64" t="s">
        <v>277</v>
      </c>
      <c r="G103" s="64" t="s">
        <v>366</v>
      </c>
      <c r="H103" s="64">
        <v>4</v>
      </c>
      <c r="I103" s="65">
        <v>3951</v>
      </c>
      <c r="J103" s="65">
        <v>3662.3</v>
      </c>
      <c r="K103" s="65">
        <v>2413.8000000000002</v>
      </c>
      <c r="L103" s="66">
        <v>103</v>
      </c>
      <c r="M103" s="64" t="s">
        <v>275</v>
      </c>
      <c r="N103" s="64" t="s">
        <v>279</v>
      </c>
      <c r="O103" s="67" t="s">
        <v>1073</v>
      </c>
      <c r="P103" s="68">
        <v>100000</v>
      </c>
      <c r="Q103" s="68">
        <v>0</v>
      </c>
      <c r="R103" s="68">
        <v>0</v>
      </c>
      <c r="S103" s="65">
        <f t="shared" si="2"/>
        <v>100000</v>
      </c>
      <c r="T103" s="68">
        <f t="shared" si="3"/>
        <v>25.310048089091371</v>
      </c>
      <c r="U103" s="68">
        <v>25.310048089091371</v>
      </c>
      <c r="X103" s="8" t="e">
        <f>VLOOKUP(C103,Z:AA,2,FALSE)</f>
        <v>#N/A</v>
      </c>
    </row>
    <row r="104" spans="1:24" ht="35.25" x14ac:dyDescent="0.5">
      <c r="A104" s="8">
        <v>1</v>
      </c>
      <c r="B104" s="134">
        <f>SUBTOTAL(103,$A$16:A104)</f>
        <v>89</v>
      </c>
      <c r="C104" s="40" t="s">
        <v>588</v>
      </c>
      <c r="D104" s="64" t="s">
        <v>376</v>
      </c>
      <c r="E104" s="64"/>
      <c r="F104" s="64" t="s">
        <v>277</v>
      </c>
      <c r="G104" s="64" t="s">
        <v>366</v>
      </c>
      <c r="H104" s="64">
        <v>3</v>
      </c>
      <c r="I104" s="65">
        <v>2747.2</v>
      </c>
      <c r="J104" s="65">
        <v>2475.6</v>
      </c>
      <c r="K104" s="65">
        <v>2231</v>
      </c>
      <c r="L104" s="66">
        <v>93</v>
      </c>
      <c r="M104" s="64" t="s">
        <v>275</v>
      </c>
      <c r="N104" s="64" t="s">
        <v>279</v>
      </c>
      <c r="O104" s="67" t="s">
        <v>1073</v>
      </c>
      <c r="P104" s="68">
        <v>150000</v>
      </c>
      <c r="Q104" s="68">
        <v>0</v>
      </c>
      <c r="R104" s="68">
        <v>0</v>
      </c>
      <c r="S104" s="65">
        <f t="shared" si="2"/>
        <v>150000</v>
      </c>
      <c r="T104" s="68">
        <f t="shared" si="3"/>
        <v>54.601048340128131</v>
      </c>
      <c r="U104" s="68">
        <f>T104</f>
        <v>54.601048340128131</v>
      </c>
      <c r="X104" s="8" t="e">
        <f>VLOOKUP(C104,Z:AA,2,FALSE)</f>
        <v>#N/A</v>
      </c>
    </row>
    <row r="105" spans="1:24" ht="35.25" x14ac:dyDescent="0.5">
      <c r="A105" s="8">
        <v>1</v>
      </c>
      <c r="B105" s="134">
        <f>SUBTOTAL(103,$A$16:A105)</f>
        <v>90</v>
      </c>
      <c r="C105" s="40" t="s">
        <v>589</v>
      </c>
      <c r="D105" s="64" t="s">
        <v>319</v>
      </c>
      <c r="E105" s="64"/>
      <c r="F105" s="64" t="s">
        <v>277</v>
      </c>
      <c r="G105" s="64" t="s">
        <v>366</v>
      </c>
      <c r="H105" s="64">
        <v>2</v>
      </c>
      <c r="I105" s="65">
        <v>2023.4</v>
      </c>
      <c r="J105" s="65">
        <v>1578.8</v>
      </c>
      <c r="K105" s="65">
        <v>1536.2</v>
      </c>
      <c r="L105" s="66">
        <v>65</v>
      </c>
      <c r="M105" s="64" t="s">
        <v>275</v>
      </c>
      <c r="N105" s="64" t="s">
        <v>279</v>
      </c>
      <c r="O105" s="67" t="s">
        <v>1068</v>
      </c>
      <c r="P105" s="68">
        <v>100000</v>
      </c>
      <c r="Q105" s="68">
        <v>0</v>
      </c>
      <c r="R105" s="68">
        <v>0</v>
      </c>
      <c r="S105" s="65">
        <f t="shared" si="2"/>
        <v>100000</v>
      </c>
      <c r="T105" s="68">
        <f t="shared" si="3"/>
        <v>49.421765345458141</v>
      </c>
      <c r="U105" s="68">
        <v>49.421765345458141</v>
      </c>
      <c r="X105" s="8" t="e">
        <f>VLOOKUP(C105,Z:AA,2,FALSE)</f>
        <v>#N/A</v>
      </c>
    </row>
    <row r="106" spans="1:24" ht="35.25" x14ac:dyDescent="0.5">
      <c r="A106" s="8">
        <v>1</v>
      </c>
      <c r="B106" s="134">
        <f>SUBTOTAL(103,$A$16:A106)</f>
        <v>91</v>
      </c>
      <c r="C106" s="40" t="s">
        <v>590</v>
      </c>
      <c r="D106" s="64" t="s">
        <v>377</v>
      </c>
      <c r="E106" s="64"/>
      <c r="F106" s="64" t="s">
        <v>277</v>
      </c>
      <c r="G106" s="64" t="s">
        <v>316</v>
      </c>
      <c r="H106" s="64">
        <v>3</v>
      </c>
      <c r="I106" s="65">
        <v>574.1</v>
      </c>
      <c r="J106" s="65">
        <v>290.3</v>
      </c>
      <c r="K106" s="65">
        <v>290.3</v>
      </c>
      <c r="L106" s="66">
        <v>10</v>
      </c>
      <c r="M106" s="64" t="s">
        <v>275</v>
      </c>
      <c r="N106" s="64" t="s">
        <v>279</v>
      </c>
      <c r="O106" s="67" t="s">
        <v>1076</v>
      </c>
      <c r="P106" s="68">
        <v>100000</v>
      </c>
      <c r="Q106" s="68">
        <v>0</v>
      </c>
      <c r="R106" s="68">
        <v>0</v>
      </c>
      <c r="S106" s="65">
        <f t="shared" si="2"/>
        <v>100000</v>
      </c>
      <c r="T106" s="68">
        <f t="shared" si="3"/>
        <v>174.18568193694477</v>
      </c>
      <c r="U106" s="68">
        <v>197.58940920766645</v>
      </c>
      <c r="X106" s="8" t="e">
        <f>VLOOKUP(C106,Z:AA,2,FALSE)</f>
        <v>#N/A</v>
      </c>
    </row>
    <row r="107" spans="1:24" ht="35.25" x14ac:dyDescent="0.5">
      <c r="A107" s="8">
        <v>1</v>
      </c>
      <c r="B107" s="134">
        <f>SUBTOTAL(103,$A$16:A107)</f>
        <v>92</v>
      </c>
      <c r="C107" s="40" t="s">
        <v>591</v>
      </c>
      <c r="D107" s="64" t="s">
        <v>378</v>
      </c>
      <c r="E107" s="64"/>
      <c r="F107" s="64" t="s">
        <v>343</v>
      </c>
      <c r="G107" s="64" t="s">
        <v>316</v>
      </c>
      <c r="H107" s="64">
        <v>2</v>
      </c>
      <c r="I107" s="65">
        <v>583.5</v>
      </c>
      <c r="J107" s="65">
        <v>558.1</v>
      </c>
      <c r="K107" s="65">
        <v>416.1</v>
      </c>
      <c r="L107" s="66">
        <v>35</v>
      </c>
      <c r="M107" s="64" t="s">
        <v>275</v>
      </c>
      <c r="N107" s="64" t="s">
        <v>279</v>
      </c>
      <c r="O107" s="67" t="s">
        <v>1190</v>
      </c>
      <c r="P107" s="68">
        <v>150000</v>
      </c>
      <c r="Q107" s="68">
        <v>0</v>
      </c>
      <c r="R107" s="68">
        <v>0</v>
      </c>
      <c r="S107" s="65">
        <f t="shared" si="2"/>
        <v>150000</v>
      </c>
      <c r="T107" s="68">
        <f t="shared" si="3"/>
        <v>257.0694087403599</v>
      </c>
      <c r="U107" s="68">
        <f>T107</f>
        <v>257.0694087403599</v>
      </c>
      <c r="X107" s="8" t="str">
        <f>VLOOKUP(C107,Z:AA,2,FALSE)</f>
        <v>-</v>
      </c>
    </row>
    <row r="108" spans="1:24" ht="35.25" x14ac:dyDescent="0.5">
      <c r="A108" s="8">
        <v>1</v>
      </c>
      <c r="B108" s="134">
        <f>SUBTOTAL(103,$A$16:A108)</f>
        <v>93</v>
      </c>
      <c r="C108" s="40" t="s">
        <v>1198</v>
      </c>
      <c r="D108" s="64">
        <v>1989</v>
      </c>
      <c r="E108" s="64"/>
      <c r="F108" s="64" t="s">
        <v>324</v>
      </c>
      <c r="G108" s="64">
        <v>9</v>
      </c>
      <c r="H108" s="64">
        <v>4</v>
      </c>
      <c r="I108" s="65">
        <v>8889.1</v>
      </c>
      <c r="J108" s="65">
        <v>7439.2</v>
      </c>
      <c r="K108" s="65">
        <v>7373</v>
      </c>
      <c r="L108" s="66">
        <v>357</v>
      </c>
      <c r="M108" s="64" t="s">
        <v>275</v>
      </c>
      <c r="N108" s="64" t="s">
        <v>279</v>
      </c>
      <c r="O108" s="67" t="s">
        <v>1199</v>
      </c>
      <c r="P108" s="68">
        <v>120000</v>
      </c>
      <c r="Q108" s="68">
        <v>0</v>
      </c>
      <c r="R108" s="68">
        <v>0</v>
      </c>
      <c r="S108" s="65">
        <f t="shared" si="2"/>
        <v>120000</v>
      </c>
      <c r="T108" s="68">
        <f t="shared" si="3"/>
        <v>13.499679382614662</v>
      </c>
      <c r="U108" s="68">
        <f>T108</f>
        <v>13.499679382614662</v>
      </c>
    </row>
    <row r="109" spans="1:24" ht="35.25" x14ac:dyDescent="0.5">
      <c r="A109" s="8">
        <v>1</v>
      </c>
      <c r="B109" s="134">
        <f>SUBTOTAL(103,$A$16:A109)</f>
        <v>94</v>
      </c>
      <c r="C109" s="40" t="s">
        <v>592</v>
      </c>
      <c r="D109" s="64">
        <v>1973</v>
      </c>
      <c r="E109" s="64"/>
      <c r="F109" s="64" t="s">
        <v>324</v>
      </c>
      <c r="G109" s="64">
        <v>9</v>
      </c>
      <c r="H109" s="64">
        <v>1</v>
      </c>
      <c r="I109" s="65">
        <v>1914.68</v>
      </c>
      <c r="J109" s="65">
        <v>1914.68</v>
      </c>
      <c r="K109" s="65">
        <v>1914.68</v>
      </c>
      <c r="L109" s="66">
        <v>130</v>
      </c>
      <c r="M109" s="64" t="s">
        <v>275</v>
      </c>
      <c r="N109" s="64" t="s">
        <v>279</v>
      </c>
      <c r="O109" s="67" t="s">
        <v>362</v>
      </c>
      <c r="P109" s="68">
        <v>50000</v>
      </c>
      <c r="Q109" s="68">
        <v>0</v>
      </c>
      <c r="R109" s="68">
        <v>0</v>
      </c>
      <c r="S109" s="65">
        <f t="shared" si="2"/>
        <v>50000</v>
      </c>
      <c r="T109" s="68">
        <f t="shared" si="3"/>
        <v>26.114024275596964</v>
      </c>
      <c r="U109" s="68">
        <v>52.228048551193929</v>
      </c>
      <c r="X109" s="8" t="e">
        <f>VLOOKUP(C109,Z:AA,2,FALSE)</f>
        <v>#N/A</v>
      </c>
    </row>
    <row r="110" spans="1:24" ht="35.25" x14ac:dyDescent="0.5">
      <c r="A110" s="8">
        <v>1</v>
      </c>
      <c r="B110" s="134">
        <f>SUBTOTAL(103,$A$16:A110)</f>
        <v>95</v>
      </c>
      <c r="C110" s="40" t="s">
        <v>593</v>
      </c>
      <c r="D110" s="64" t="s">
        <v>323</v>
      </c>
      <c r="E110" s="64"/>
      <c r="F110" s="64" t="s">
        <v>277</v>
      </c>
      <c r="G110" s="64" t="s">
        <v>325</v>
      </c>
      <c r="H110" s="64">
        <v>4</v>
      </c>
      <c r="I110" s="65">
        <v>2853</v>
      </c>
      <c r="J110" s="65">
        <v>1941.5</v>
      </c>
      <c r="K110" s="65">
        <v>1882.5</v>
      </c>
      <c r="L110" s="66">
        <v>96</v>
      </c>
      <c r="M110" s="64" t="s">
        <v>275</v>
      </c>
      <c r="N110" s="64" t="s">
        <v>279</v>
      </c>
      <c r="O110" s="67" t="s">
        <v>1068</v>
      </c>
      <c r="P110" s="68">
        <v>100000</v>
      </c>
      <c r="Q110" s="68">
        <v>0</v>
      </c>
      <c r="R110" s="68">
        <v>0</v>
      </c>
      <c r="S110" s="65">
        <f t="shared" si="2"/>
        <v>100000</v>
      </c>
      <c r="T110" s="68">
        <f t="shared" si="3"/>
        <v>35.050823694356815</v>
      </c>
      <c r="U110" s="68">
        <v>52.576235541535226</v>
      </c>
      <c r="X110" s="8" t="e">
        <f>VLOOKUP(C110,Z:AA,2,FALSE)</f>
        <v>#N/A</v>
      </c>
    </row>
    <row r="111" spans="1:24" ht="35.25" x14ac:dyDescent="0.5">
      <c r="A111" s="8">
        <v>1</v>
      </c>
      <c r="B111" s="134">
        <f>SUBTOTAL(103,$A$16:A111)</f>
        <v>96</v>
      </c>
      <c r="C111" s="40" t="s">
        <v>594</v>
      </c>
      <c r="D111" s="64">
        <v>1985</v>
      </c>
      <c r="E111" s="64"/>
      <c r="F111" s="64" t="s">
        <v>324</v>
      </c>
      <c r="G111" s="64">
        <v>2</v>
      </c>
      <c r="H111" s="64">
        <v>2</v>
      </c>
      <c r="I111" s="65">
        <v>626.1</v>
      </c>
      <c r="J111" s="65">
        <v>586.4</v>
      </c>
      <c r="K111" s="65">
        <v>348.2</v>
      </c>
      <c r="L111" s="66">
        <v>43</v>
      </c>
      <c r="M111" s="64" t="s">
        <v>275</v>
      </c>
      <c r="N111" s="64" t="s">
        <v>279</v>
      </c>
      <c r="O111" s="67" t="s">
        <v>1068</v>
      </c>
      <c r="P111" s="68">
        <v>70000</v>
      </c>
      <c r="Q111" s="68">
        <v>0</v>
      </c>
      <c r="R111" s="68">
        <v>0</v>
      </c>
      <c r="S111" s="65">
        <f t="shared" si="2"/>
        <v>70000</v>
      </c>
      <c r="T111" s="68">
        <f t="shared" si="3"/>
        <v>111.80322632167385</v>
      </c>
      <c r="U111" s="68">
        <v>111.80322632167385</v>
      </c>
      <c r="X111" s="8" t="e">
        <f>VLOOKUP(C111,Z:AA,2,FALSE)</f>
        <v>#N/A</v>
      </c>
    </row>
    <row r="112" spans="1:24" ht="35.25" x14ac:dyDescent="0.5">
      <c r="A112" s="8">
        <v>1</v>
      </c>
      <c r="B112" s="134">
        <f>SUBTOTAL(103,$A$16:A112)</f>
        <v>97</v>
      </c>
      <c r="C112" s="40" t="s">
        <v>595</v>
      </c>
      <c r="D112" s="64" t="s">
        <v>315</v>
      </c>
      <c r="E112" s="64"/>
      <c r="F112" s="64" t="s">
        <v>277</v>
      </c>
      <c r="G112" s="64" t="s">
        <v>316</v>
      </c>
      <c r="H112" s="64">
        <v>1</v>
      </c>
      <c r="I112" s="65">
        <v>399.4</v>
      </c>
      <c r="J112" s="65">
        <v>354.1</v>
      </c>
      <c r="K112" s="65">
        <v>172.1</v>
      </c>
      <c r="L112" s="66">
        <v>23</v>
      </c>
      <c r="M112" s="64" t="s">
        <v>275</v>
      </c>
      <c r="N112" s="64" t="s">
        <v>279</v>
      </c>
      <c r="O112" s="67" t="s">
        <v>1079</v>
      </c>
      <c r="P112" s="68">
        <v>100000</v>
      </c>
      <c r="Q112" s="68">
        <v>0</v>
      </c>
      <c r="R112" s="68">
        <v>0</v>
      </c>
      <c r="S112" s="65">
        <f t="shared" si="2"/>
        <v>100000</v>
      </c>
      <c r="T112" s="68">
        <f t="shared" si="3"/>
        <v>250.37556334501755</v>
      </c>
      <c r="U112" s="68">
        <v>250.37556334501755</v>
      </c>
      <c r="X112" s="8" t="e">
        <f>VLOOKUP(C112,Z:AA,2,FALSE)</f>
        <v>#N/A</v>
      </c>
    </row>
    <row r="113" spans="1:24" ht="35.25" x14ac:dyDescent="0.5">
      <c r="A113" s="8">
        <v>1</v>
      </c>
      <c r="B113" s="134">
        <f>SUBTOTAL(103,$A$16:A113)</f>
        <v>98</v>
      </c>
      <c r="C113" s="40" t="s">
        <v>596</v>
      </c>
      <c r="D113" s="64">
        <v>1977</v>
      </c>
      <c r="E113" s="64"/>
      <c r="F113" s="64" t="s">
        <v>277</v>
      </c>
      <c r="G113" s="64">
        <v>2</v>
      </c>
      <c r="H113" s="64">
        <v>2</v>
      </c>
      <c r="I113" s="65">
        <v>814.4</v>
      </c>
      <c r="J113" s="65">
        <v>741</v>
      </c>
      <c r="K113" s="65">
        <v>629.70000000000005</v>
      </c>
      <c r="L113" s="66">
        <v>44</v>
      </c>
      <c r="M113" s="64" t="s">
        <v>275</v>
      </c>
      <c r="N113" s="64" t="s">
        <v>279</v>
      </c>
      <c r="O113" s="67" t="s">
        <v>1072</v>
      </c>
      <c r="P113" s="68">
        <v>150000</v>
      </c>
      <c r="Q113" s="68">
        <v>0</v>
      </c>
      <c r="R113" s="68">
        <v>0</v>
      </c>
      <c r="S113" s="65">
        <f t="shared" si="2"/>
        <v>150000</v>
      </c>
      <c r="T113" s="68">
        <f t="shared" si="3"/>
        <v>184.18467583497053</v>
      </c>
      <c r="U113" s="68">
        <f t="shared" ref="U113:U115" si="5">T113</f>
        <v>184.18467583497053</v>
      </c>
      <c r="X113" s="8" t="e">
        <f>VLOOKUP(C113,Z:AA,2,FALSE)</f>
        <v>#N/A</v>
      </c>
    </row>
    <row r="114" spans="1:24" ht="35.25" x14ac:dyDescent="0.5">
      <c r="A114" s="8">
        <v>1</v>
      </c>
      <c r="B114" s="134">
        <f>SUBTOTAL(103,$A$16:A114)</f>
        <v>99</v>
      </c>
      <c r="C114" s="41" t="s">
        <v>866</v>
      </c>
      <c r="D114" s="64">
        <v>1963</v>
      </c>
      <c r="E114" s="64"/>
      <c r="F114" s="64" t="s">
        <v>277</v>
      </c>
      <c r="G114" s="64">
        <v>2</v>
      </c>
      <c r="H114" s="64">
        <v>1</v>
      </c>
      <c r="I114" s="65">
        <v>316.5</v>
      </c>
      <c r="J114" s="65">
        <v>207.1</v>
      </c>
      <c r="K114" s="65">
        <v>131.4</v>
      </c>
      <c r="L114" s="66">
        <v>24</v>
      </c>
      <c r="M114" s="64" t="s">
        <v>275</v>
      </c>
      <c r="N114" s="64" t="s">
        <v>279</v>
      </c>
      <c r="O114" s="67" t="s">
        <v>1081</v>
      </c>
      <c r="P114" s="68">
        <v>70000</v>
      </c>
      <c r="Q114" s="68">
        <v>0</v>
      </c>
      <c r="R114" s="68">
        <v>0</v>
      </c>
      <c r="S114" s="65">
        <f t="shared" si="2"/>
        <v>70000</v>
      </c>
      <c r="T114" s="68">
        <f t="shared" si="3"/>
        <v>221.1690363349131</v>
      </c>
      <c r="U114" s="68">
        <f t="shared" si="5"/>
        <v>221.1690363349131</v>
      </c>
      <c r="X114" s="8" t="e">
        <f>VLOOKUP(C114,Z:AA,2,FALSE)</f>
        <v>#N/A</v>
      </c>
    </row>
    <row r="115" spans="1:24" ht="35.25" x14ac:dyDescent="0.5">
      <c r="A115" s="8">
        <v>1</v>
      </c>
      <c r="B115" s="134">
        <f>SUBTOTAL(103,$A$16:A115)</f>
        <v>100</v>
      </c>
      <c r="C115" s="40" t="s">
        <v>597</v>
      </c>
      <c r="D115" s="64" t="s">
        <v>380</v>
      </c>
      <c r="E115" s="64"/>
      <c r="F115" s="64" t="s">
        <v>277</v>
      </c>
      <c r="G115" s="64" t="s">
        <v>381</v>
      </c>
      <c r="H115" s="64">
        <v>7</v>
      </c>
      <c r="I115" s="65">
        <v>12921.1</v>
      </c>
      <c r="J115" s="65">
        <v>11041.4</v>
      </c>
      <c r="K115" s="65">
        <v>11041.4</v>
      </c>
      <c r="L115" s="66">
        <v>373</v>
      </c>
      <c r="M115" s="64" t="s">
        <v>275</v>
      </c>
      <c r="N115" s="64" t="s">
        <v>279</v>
      </c>
      <c r="O115" s="67" t="s">
        <v>1075</v>
      </c>
      <c r="P115" s="68">
        <v>100000</v>
      </c>
      <c r="Q115" s="68">
        <v>0</v>
      </c>
      <c r="R115" s="68">
        <v>0</v>
      </c>
      <c r="S115" s="65">
        <f t="shared" si="2"/>
        <v>100000</v>
      </c>
      <c r="T115" s="68">
        <f t="shared" si="3"/>
        <v>7.7392791635387077</v>
      </c>
      <c r="U115" s="68">
        <f t="shared" si="5"/>
        <v>7.7392791635387077</v>
      </c>
      <c r="X115" s="8" t="e">
        <f>VLOOKUP(C115,Z:AA,2,FALSE)</f>
        <v>#N/A</v>
      </c>
    </row>
    <row r="116" spans="1:24" ht="35.25" x14ac:dyDescent="0.5">
      <c r="A116" s="8">
        <v>1</v>
      </c>
      <c r="B116" s="134">
        <f>SUBTOTAL(103,$A$16:A116)</f>
        <v>101</v>
      </c>
      <c r="C116" s="40" t="s">
        <v>598</v>
      </c>
      <c r="D116" s="64" t="s">
        <v>382</v>
      </c>
      <c r="E116" s="64"/>
      <c r="F116" s="64" t="s">
        <v>277</v>
      </c>
      <c r="G116" s="64" t="s">
        <v>372</v>
      </c>
      <c r="H116" s="64">
        <v>3</v>
      </c>
      <c r="I116" s="65">
        <v>6810.7</v>
      </c>
      <c r="J116" s="65">
        <v>6392</v>
      </c>
      <c r="K116" s="65">
        <v>6392</v>
      </c>
      <c r="L116" s="66">
        <v>287</v>
      </c>
      <c r="M116" s="64" t="s">
        <v>275</v>
      </c>
      <c r="N116" s="64" t="s">
        <v>279</v>
      </c>
      <c r="O116" s="67" t="s">
        <v>1075</v>
      </c>
      <c r="P116" s="68">
        <v>100000</v>
      </c>
      <c r="Q116" s="68">
        <v>0</v>
      </c>
      <c r="R116" s="68">
        <v>0</v>
      </c>
      <c r="S116" s="65">
        <f t="shared" si="2"/>
        <v>100000</v>
      </c>
      <c r="T116" s="68">
        <f t="shared" si="3"/>
        <v>14.682778569016401</v>
      </c>
      <c r="U116" s="68">
        <v>22.024167853524602</v>
      </c>
      <c r="X116" s="8" t="e">
        <f>VLOOKUP(C116,Z:AA,2,FALSE)</f>
        <v>#N/A</v>
      </c>
    </row>
    <row r="117" spans="1:24" ht="35.25" x14ac:dyDescent="0.5">
      <c r="A117" s="8">
        <v>1</v>
      </c>
      <c r="B117" s="134">
        <f>SUBTOTAL(103,$A$16:A117)</f>
        <v>102</v>
      </c>
      <c r="C117" s="40" t="s">
        <v>599</v>
      </c>
      <c r="D117" s="64">
        <v>1960</v>
      </c>
      <c r="E117" s="64"/>
      <c r="F117" s="64" t="s">
        <v>277</v>
      </c>
      <c r="G117" s="64">
        <v>2</v>
      </c>
      <c r="H117" s="64">
        <v>2</v>
      </c>
      <c r="I117" s="65">
        <v>614.9</v>
      </c>
      <c r="J117" s="65">
        <v>438</v>
      </c>
      <c r="K117" s="65">
        <v>438</v>
      </c>
      <c r="L117" s="66">
        <v>32</v>
      </c>
      <c r="M117" s="64" t="s">
        <v>275</v>
      </c>
      <c r="N117" s="64" t="s">
        <v>276</v>
      </c>
      <c r="O117" s="67" t="s">
        <v>278</v>
      </c>
      <c r="P117" s="68">
        <v>100000</v>
      </c>
      <c r="Q117" s="68">
        <v>0</v>
      </c>
      <c r="R117" s="68">
        <v>0</v>
      </c>
      <c r="S117" s="65">
        <f t="shared" si="2"/>
        <v>100000</v>
      </c>
      <c r="T117" s="68">
        <f t="shared" si="3"/>
        <v>162.62806960481379</v>
      </c>
      <c r="U117" s="68">
        <f>T117</f>
        <v>162.62806960481379</v>
      </c>
      <c r="X117" s="8" t="e">
        <f>VLOOKUP(C117,Z:AA,2,FALSE)</f>
        <v>#N/A</v>
      </c>
    </row>
    <row r="118" spans="1:24" ht="35.25" x14ac:dyDescent="0.5">
      <c r="A118" s="8">
        <v>1</v>
      </c>
      <c r="B118" s="134">
        <f>SUBTOTAL(103,$A$16:A118)</f>
        <v>103</v>
      </c>
      <c r="C118" s="40" t="s">
        <v>600</v>
      </c>
      <c r="D118" s="64" t="s">
        <v>383</v>
      </c>
      <c r="E118" s="64"/>
      <c r="F118" s="64" t="s">
        <v>379</v>
      </c>
      <c r="G118" s="64" t="s">
        <v>316</v>
      </c>
      <c r="H118" s="64">
        <v>2</v>
      </c>
      <c r="I118" s="65">
        <v>485.3</v>
      </c>
      <c r="J118" s="65">
        <v>445.3</v>
      </c>
      <c r="K118" s="65">
        <v>387.3</v>
      </c>
      <c r="L118" s="66">
        <v>32</v>
      </c>
      <c r="M118" s="64" t="s">
        <v>275</v>
      </c>
      <c r="N118" s="64" t="s">
        <v>279</v>
      </c>
      <c r="O118" s="67" t="s">
        <v>1079</v>
      </c>
      <c r="P118" s="68">
        <v>100000</v>
      </c>
      <c r="Q118" s="68">
        <v>0</v>
      </c>
      <c r="R118" s="68">
        <v>0</v>
      </c>
      <c r="S118" s="65">
        <f t="shared" si="2"/>
        <v>100000</v>
      </c>
      <c r="T118" s="68">
        <f t="shared" si="3"/>
        <v>206.05810838656501</v>
      </c>
      <c r="U118" s="68">
        <v>206.05810838656501</v>
      </c>
      <c r="X118" s="8" t="e">
        <f>VLOOKUP(C118,Z:AA,2,FALSE)</f>
        <v>#N/A</v>
      </c>
    </row>
    <row r="119" spans="1:24" ht="35.25" x14ac:dyDescent="0.5">
      <c r="A119" s="8">
        <v>1</v>
      </c>
      <c r="B119" s="134">
        <f>SUBTOTAL(103,$A$16:A119)</f>
        <v>104</v>
      </c>
      <c r="C119" s="40" t="s">
        <v>601</v>
      </c>
      <c r="D119" s="64" t="s">
        <v>384</v>
      </c>
      <c r="E119" s="64"/>
      <c r="F119" s="64" t="s">
        <v>324</v>
      </c>
      <c r="G119" s="64" t="s">
        <v>366</v>
      </c>
      <c r="H119" s="64">
        <v>4</v>
      </c>
      <c r="I119" s="65">
        <v>3872.2</v>
      </c>
      <c r="J119" s="65">
        <v>3548.5</v>
      </c>
      <c r="K119" s="65">
        <v>2382.6</v>
      </c>
      <c r="L119" s="66">
        <v>172</v>
      </c>
      <c r="M119" s="64" t="s">
        <v>275</v>
      </c>
      <c r="N119" s="64" t="s">
        <v>279</v>
      </c>
      <c r="O119" s="67" t="s">
        <v>1063</v>
      </c>
      <c r="P119" s="68">
        <v>100000</v>
      </c>
      <c r="Q119" s="68">
        <v>0</v>
      </c>
      <c r="R119" s="68">
        <v>0</v>
      </c>
      <c r="S119" s="65">
        <f t="shared" si="2"/>
        <v>100000</v>
      </c>
      <c r="T119" s="68">
        <f t="shared" si="3"/>
        <v>25.825112339238675</v>
      </c>
      <c r="U119" s="68">
        <v>25.825112339238675</v>
      </c>
      <c r="X119" s="8" t="e">
        <f>VLOOKUP(C119,Z:AA,2,FALSE)</f>
        <v>#N/A</v>
      </c>
    </row>
    <row r="120" spans="1:24" ht="35.25" x14ac:dyDescent="0.5">
      <c r="A120" s="8">
        <v>1</v>
      </c>
      <c r="B120" s="134">
        <f>SUBTOTAL(103,$A$16:A120)</f>
        <v>105</v>
      </c>
      <c r="C120" s="40" t="s">
        <v>602</v>
      </c>
      <c r="D120" s="64" t="s">
        <v>376</v>
      </c>
      <c r="E120" s="64"/>
      <c r="F120" s="64" t="s">
        <v>277</v>
      </c>
      <c r="G120" s="64" t="s">
        <v>321</v>
      </c>
      <c r="H120" s="64">
        <v>3</v>
      </c>
      <c r="I120" s="65">
        <v>2170</v>
      </c>
      <c r="J120" s="65">
        <v>2000.7</v>
      </c>
      <c r="K120" s="65">
        <v>1948.1</v>
      </c>
      <c r="L120" s="66">
        <v>85</v>
      </c>
      <c r="M120" s="64" t="s">
        <v>275</v>
      </c>
      <c r="N120" s="64" t="s">
        <v>279</v>
      </c>
      <c r="O120" s="67" t="s">
        <v>1073</v>
      </c>
      <c r="P120" s="68">
        <v>50000</v>
      </c>
      <c r="Q120" s="68">
        <v>0</v>
      </c>
      <c r="R120" s="68">
        <v>0</v>
      </c>
      <c r="S120" s="65">
        <f t="shared" si="2"/>
        <v>50000</v>
      </c>
      <c r="T120" s="68">
        <f t="shared" si="3"/>
        <v>23.041474654377879</v>
      </c>
      <c r="U120" s="68">
        <v>46.082949308755758</v>
      </c>
      <c r="X120" s="8" t="e">
        <f>VLOOKUP(C120,Z:AA,2,FALSE)</f>
        <v>#N/A</v>
      </c>
    </row>
    <row r="121" spans="1:24" ht="35.25" x14ac:dyDescent="0.5">
      <c r="A121" s="8">
        <v>1</v>
      </c>
      <c r="B121" s="134">
        <f>SUBTOTAL(103,$A$16:A121)</f>
        <v>106</v>
      </c>
      <c r="C121" s="40" t="s">
        <v>603</v>
      </c>
      <c r="D121" s="64" t="s">
        <v>385</v>
      </c>
      <c r="E121" s="64"/>
      <c r="F121" s="64" t="s">
        <v>324</v>
      </c>
      <c r="G121" s="64" t="s">
        <v>372</v>
      </c>
      <c r="H121" s="64">
        <v>2</v>
      </c>
      <c r="I121" s="65">
        <v>4988.5</v>
      </c>
      <c r="J121" s="65">
        <v>3850.9</v>
      </c>
      <c r="K121" s="65">
        <v>798</v>
      </c>
      <c r="L121" s="66">
        <v>175</v>
      </c>
      <c r="M121" s="64" t="s">
        <v>275</v>
      </c>
      <c r="N121" s="64" t="s">
        <v>279</v>
      </c>
      <c r="O121" s="67" t="s">
        <v>1064</v>
      </c>
      <c r="P121" s="68">
        <v>100000</v>
      </c>
      <c r="Q121" s="68">
        <v>0</v>
      </c>
      <c r="R121" s="68">
        <v>0</v>
      </c>
      <c r="S121" s="65">
        <f t="shared" si="2"/>
        <v>100000</v>
      </c>
      <c r="T121" s="68">
        <f t="shared" si="3"/>
        <v>20.046106043900974</v>
      </c>
      <c r="U121" s="68">
        <v>20.046106043900974</v>
      </c>
      <c r="X121" s="8" t="e">
        <f>VLOOKUP(C121,Z:AA,2,FALSE)</f>
        <v>#N/A</v>
      </c>
    </row>
    <row r="122" spans="1:24" ht="35.25" x14ac:dyDescent="0.5">
      <c r="A122" s="8">
        <v>1</v>
      </c>
      <c r="B122" s="134">
        <f>SUBTOTAL(103,$A$16:A122)</f>
        <v>107</v>
      </c>
      <c r="C122" s="40" t="s">
        <v>604</v>
      </c>
      <c r="D122" s="64" t="s">
        <v>322</v>
      </c>
      <c r="E122" s="64"/>
      <c r="F122" s="64" t="s">
        <v>324</v>
      </c>
      <c r="G122" s="64" t="s">
        <v>366</v>
      </c>
      <c r="H122" s="64">
        <v>4</v>
      </c>
      <c r="I122" s="65">
        <v>4051.1</v>
      </c>
      <c r="J122" s="65">
        <v>3064</v>
      </c>
      <c r="K122" s="65">
        <v>2752.8</v>
      </c>
      <c r="L122" s="66">
        <v>141</v>
      </c>
      <c r="M122" s="64" t="s">
        <v>275</v>
      </c>
      <c r="N122" s="64" t="s">
        <v>279</v>
      </c>
      <c r="O122" s="67" t="s">
        <v>1064</v>
      </c>
      <c r="P122" s="68">
        <v>100000</v>
      </c>
      <c r="Q122" s="68">
        <v>0</v>
      </c>
      <c r="R122" s="68">
        <v>0</v>
      </c>
      <c r="S122" s="65">
        <f t="shared" si="2"/>
        <v>100000</v>
      </c>
      <c r="T122" s="68">
        <f t="shared" si="3"/>
        <v>24.684653550887415</v>
      </c>
      <c r="U122" s="68">
        <v>24.684653550887415</v>
      </c>
      <c r="X122" s="8" t="e">
        <f>VLOOKUP(C122,Z:AA,2,FALSE)</f>
        <v>#N/A</v>
      </c>
    </row>
    <row r="123" spans="1:24" ht="35.25" x14ac:dyDescent="0.5">
      <c r="A123" s="8">
        <v>1</v>
      </c>
      <c r="B123" s="134">
        <f>SUBTOTAL(103,$A$16:A123)</f>
        <v>108</v>
      </c>
      <c r="C123" s="40" t="s">
        <v>605</v>
      </c>
      <c r="D123" s="64">
        <v>1981</v>
      </c>
      <c r="E123" s="64"/>
      <c r="F123" s="64" t="s">
        <v>277</v>
      </c>
      <c r="G123" s="64">
        <v>5</v>
      </c>
      <c r="H123" s="64">
        <v>1</v>
      </c>
      <c r="I123" s="65">
        <v>1247.5999999999999</v>
      </c>
      <c r="J123" s="65">
        <v>982.4</v>
      </c>
      <c r="K123" s="65">
        <v>982.4</v>
      </c>
      <c r="L123" s="66">
        <v>41</v>
      </c>
      <c r="M123" s="64" t="s">
        <v>275</v>
      </c>
      <c r="N123" s="64" t="s">
        <v>279</v>
      </c>
      <c r="O123" s="67" t="s">
        <v>1071</v>
      </c>
      <c r="P123" s="68">
        <v>150000</v>
      </c>
      <c r="Q123" s="68">
        <v>0</v>
      </c>
      <c r="R123" s="68">
        <v>0</v>
      </c>
      <c r="S123" s="65">
        <f t="shared" si="2"/>
        <v>150000</v>
      </c>
      <c r="T123" s="68">
        <f t="shared" si="3"/>
        <v>120.23084321898045</v>
      </c>
      <c r="U123" s="68">
        <f t="shared" ref="U123:U124" si="6">T123</f>
        <v>120.23084321898045</v>
      </c>
      <c r="X123" s="8" t="e">
        <f>VLOOKUP(C123,Z:AA,2,FALSE)</f>
        <v>#N/A</v>
      </c>
    </row>
    <row r="124" spans="1:24" ht="35.25" x14ac:dyDescent="0.5">
      <c r="A124" s="8">
        <v>1</v>
      </c>
      <c r="B124" s="134">
        <f>SUBTOTAL(103,$A$16:A124)</f>
        <v>109</v>
      </c>
      <c r="C124" s="40" t="s">
        <v>606</v>
      </c>
      <c r="D124" s="64" t="s">
        <v>330</v>
      </c>
      <c r="E124" s="64"/>
      <c r="F124" s="64" t="s">
        <v>277</v>
      </c>
      <c r="G124" s="64" t="s">
        <v>366</v>
      </c>
      <c r="H124" s="64">
        <v>1</v>
      </c>
      <c r="I124" s="65">
        <v>2919</v>
      </c>
      <c r="J124" s="65">
        <v>1755</v>
      </c>
      <c r="K124" s="65">
        <v>1549</v>
      </c>
      <c r="L124" s="66">
        <v>142</v>
      </c>
      <c r="M124" s="64" t="s">
        <v>275</v>
      </c>
      <c r="N124" s="64" t="s">
        <v>279</v>
      </c>
      <c r="O124" s="67" t="s">
        <v>1068</v>
      </c>
      <c r="P124" s="68">
        <v>150000</v>
      </c>
      <c r="Q124" s="68">
        <v>0</v>
      </c>
      <c r="R124" s="68">
        <v>0</v>
      </c>
      <c r="S124" s="65">
        <f t="shared" si="2"/>
        <v>150000</v>
      </c>
      <c r="T124" s="68">
        <f t="shared" si="3"/>
        <v>51.387461459403909</v>
      </c>
      <c r="U124" s="68">
        <f t="shared" si="6"/>
        <v>51.387461459403909</v>
      </c>
      <c r="X124" s="8" t="e">
        <f>VLOOKUP(C124,Z:AA,2,FALSE)</f>
        <v>#N/A</v>
      </c>
    </row>
    <row r="125" spans="1:24" ht="35.25" x14ac:dyDescent="0.5">
      <c r="A125" s="8">
        <v>1</v>
      </c>
      <c r="B125" s="134">
        <f>SUBTOTAL(103,$A$16:A125)</f>
        <v>110</v>
      </c>
      <c r="C125" s="40" t="s">
        <v>607</v>
      </c>
      <c r="D125" s="64" t="s">
        <v>320</v>
      </c>
      <c r="E125" s="64"/>
      <c r="F125" s="64" t="s">
        <v>324</v>
      </c>
      <c r="G125" s="64" t="s">
        <v>366</v>
      </c>
      <c r="H125" s="64">
        <v>7</v>
      </c>
      <c r="I125" s="65">
        <v>8158.5</v>
      </c>
      <c r="J125" s="65">
        <v>6418.7</v>
      </c>
      <c r="K125" s="65">
        <v>5954.4</v>
      </c>
      <c r="L125" s="66">
        <v>300</v>
      </c>
      <c r="M125" s="64" t="s">
        <v>275</v>
      </c>
      <c r="N125" s="64" t="s">
        <v>279</v>
      </c>
      <c r="O125" s="67" t="s">
        <v>1068</v>
      </c>
      <c r="P125" s="68">
        <v>90000</v>
      </c>
      <c r="Q125" s="68">
        <v>0</v>
      </c>
      <c r="R125" s="68">
        <v>0</v>
      </c>
      <c r="S125" s="65">
        <f t="shared" si="2"/>
        <v>90000</v>
      </c>
      <c r="T125" s="68">
        <f t="shared" si="3"/>
        <v>11.031439602868174</v>
      </c>
      <c r="U125" s="68">
        <v>11.68429047146112</v>
      </c>
      <c r="X125" s="8" t="e">
        <f>VLOOKUP(C125,Z:AA,2,FALSE)</f>
        <v>#N/A</v>
      </c>
    </row>
    <row r="126" spans="1:24" ht="35.25" x14ac:dyDescent="0.5">
      <c r="A126" s="8">
        <v>1</v>
      </c>
      <c r="B126" s="134">
        <f>SUBTOTAL(103,$A$16:A126)</f>
        <v>111</v>
      </c>
      <c r="C126" s="40" t="s">
        <v>608</v>
      </c>
      <c r="D126" s="64" t="s">
        <v>319</v>
      </c>
      <c r="E126" s="64"/>
      <c r="F126" s="64" t="s">
        <v>277</v>
      </c>
      <c r="G126" s="64" t="s">
        <v>321</v>
      </c>
      <c r="H126" s="64">
        <v>3</v>
      </c>
      <c r="I126" s="65">
        <v>2920</v>
      </c>
      <c r="J126" s="65">
        <v>1821.75</v>
      </c>
      <c r="K126" s="65">
        <v>1787.35</v>
      </c>
      <c r="L126" s="66">
        <v>115</v>
      </c>
      <c r="M126" s="64" t="s">
        <v>275</v>
      </c>
      <c r="N126" s="64" t="s">
        <v>279</v>
      </c>
      <c r="O126" s="67" t="s">
        <v>1068</v>
      </c>
      <c r="P126" s="68">
        <v>90000</v>
      </c>
      <c r="Q126" s="68">
        <v>0</v>
      </c>
      <c r="R126" s="68">
        <v>0</v>
      </c>
      <c r="S126" s="65">
        <f t="shared" si="2"/>
        <v>90000</v>
      </c>
      <c r="T126" s="68">
        <f t="shared" si="3"/>
        <v>30.82191780821918</v>
      </c>
      <c r="U126" s="68">
        <v>51.369863013698627</v>
      </c>
      <c r="X126" s="8" t="e">
        <f>VLOOKUP(C126,Z:AA,2,FALSE)</f>
        <v>#N/A</v>
      </c>
    </row>
    <row r="127" spans="1:24" ht="35.25" x14ac:dyDescent="0.5">
      <c r="A127" s="8">
        <v>1</v>
      </c>
      <c r="B127" s="134">
        <f>SUBTOTAL(103,$A$16:A127)</f>
        <v>112</v>
      </c>
      <c r="C127" s="40" t="s">
        <v>609</v>
      </c>
      <c r="D127" s="64" t="s">
        <v>365</v>
      </c>
      <c r="E127" s="64"/>
      <c r="F127" s="64" t="s">
        <v>324</v>
      </c>
      <c r="G127" s="64" t="s">
        <v>366</v>
      </c>
      <c r="H127" s="64">
        <v>6</v>
      </c>
      <c r="I127" s="65">
        <v>6002.2</v>
      </c>
      <c r="J127" s="65">
        <v>4510.8999999999996</v>
      </c>
      <c r="K127" s="65">
        <v>4358.3999999999996</v>
      </c>
      <c r="L127" s="66">
        <v>189</v>
      </c>
      <c r="M127" s="64" t="s">
        <v>275</v>
      </c>
      <c r="N127" s="64" t="s">
        <v>279</v>
      </c>
      <c r="O127" s="67" t="s">
        <v>1064</v>
      </c>
      <c r="P127" s="68">
        <v>57528.33</v>
      </c>
      <c r="Q127" s="68">
        <v>0</v>
      </c>
      <c r="R127" s="68">
        <v>0</v>
      </c>
      <c r="S127" s="65">
        <f t="shared" si="2"/>
        <v>57528.33</v>
      </c>
      <c r="T127" s="68">
        <f t="shared" si="3"/>
        <v>9.5845406684215799</v>
      </c>
      <c r="U127" s="68">
        <v>24.99083669321249</v>
      </c>
      <c r="X127" s="8" t="e">
        <f>VLOOKUP(C127,Z:AA,2,FALSE)</f>
        <v>#N/A</v>
      </c>
    </row>
    <row r="128" spans="1:24" ht="35.25" x14ac:dyDescent="0.5">
      <c r="B128" s="40" t="s">
        <v>822</v>
      </c>
      <c r="C128" s="133"/>
      <c r="D128" s="64" t="s">
        <v>817</v>
      </c>
      <c r="E128" s="64" t="s">
        <v>817</v>
      </c>
      <c r="F128" s="64" t="s">
        <v>817</v>
      </c>
      <c r="G128" s="64" t="s">
        <v>817</v>
      </c>
      <c r="H128" s="64" t="s">
        <v>817</v>
      </c>
      <c r="I128" s="65">
        <f>SUM(I129:I141)</f>
        <v>12514.3</v>
      </c>
      <c r="J128" s="65">
        <f t="shared" ref="J128:L128" si="7">SUM(J129:J141)</f>
        <v>11639.000000000002</v>
      </c>
      <c r="K128" s="65">
        <f t="shared" si="7"/>
        <v>10525.6</v>
      </c>
      <c r="L128" s="66">
        <f t="shared" si="7"/>
        <v>627</v>
      </c>
      <c r="M128" s="64" t="s">
        <v>817</v>
      </c>
      <c r="N128" s="64" t="s">
        <v>817</v>
      </c>
      <c r="O128" s="67" t="s">
        <v>817</v>
      </c>
      <c r="P128" s="68">
        <v>45048314.759999998</v>
      </c>
      <c r="Q128" s="68">
        <v>0</v>
      </c>
      <c r="R128" s="68">
        <v>0</v>
      </c>
      <c r="S128" s="65">
        <f t="shared" si="2"/>
        <v>45048314.759999998</v>
      </c>
      <c r="T128" s="68">
        <f t="shared" si="3"/>
        <v>3599.7470701517464</v>
      </c>
      <c r="U128" s="68">
        <f>MAX(U129:U141)</f>
        <v>7085.8259790402644</v>
      </c>
      <c r="X128" s="8" t="e">
        <f>VLOOKUP(C128,Z:AA,2,FALSE)</f>
        <v>#N/A</v>
      </c>
    </row>
    <row r="129" spans="1:24" ht="83.25" x14ac:dyDescent="0.5">
      <c r="A129" s="8">
        <v>1</v>
      </c>
      <c r="B129" s="134">
        <f>SUBTOTAL(103,$A$16:A129)</f>
        <v>113</v>
      </c>
      <c r="C129" s="40" t="s">
        <v>465</v>
      </c>
      <c r="D129" s="64">
        <v>1966</v>
      </c>
      <c r="E129" s="64"/>
      <c r="F129" s="64" t="s">
        <v>277</v>
      </c>
      <c r="G129" s="64">
        <v>2</v>
      </c>
      <c r="H129" s="64">
        <v>2</v>
      </c>
      <c r="I129" s="65">
        <v>774.9</v>
      </c>
      <c r="J129" s="65">
        <v>707.3</v>
      </c>
      <c r="K129" s="65">
        <v>707.3</v>
      </c>
      <c r="L129" s="66">
        <v>39</v>
      </c>
      <c r="M129" s="64" t="s">
        <v>275</v>
      </c>
      <c r="N129" s="64" t="s">
        <v>279</v>
      </c>
      <c r="O129" s="69" t="s">
        <v>353</v>
      </c>
      <c r="P129" s="68">
        <v>3118051.64</v>
      </c>
      <c r="Q129" s="68">
        <v>0</v>
      </c>
      <c r="R129" s="68">
        <v>0</v>
      </c>
      <c r="S129" s="65">
        <f t="shared" si="2"/>
        <v>3118051.64</v>
      </c>
      <c r="T129" s="68">
        <f t="shared" si="3"/>
        <v>4023.8116402116407</v>
      </c>
      <c r="U129" s="68">
        <v>4392.3009162472581</v>
      </c>
      <c r="X129" s="8" t="e">
        <f>VLOOKUP(C129,Z:AA,2,FALSE)</f>
        <v>#N/A</v>
      </c>
    </row>
    <row r="130" spans="1:24" ht="35.25" x14ac:dyDescent="0.5">
      <c r="A130" s="8">
        <v>1</v>
      </c>
      <c r="B130" s="134">
        <f>SUBTOTAL(103,$A$16:A130)</f>
        <v>114</v>
      </c>
      <c r="C130" s="40" t="s">
        <v>466</v>
      </c>
      <c r="D130" s="64">
        <v>1959</v>
      </c>
      <c r="E130" s="64"/>
      <c r="F130" s="64" t="s">
        <v>277</v>
      </c>
      <c r="G130" s="64">
        <v>2</v>
      </c>
      <c r="H130" s="64">
        <v>2</v>
      </c>
      <c r="I130" s="65">
        <v>680.5</v>
      </c>
      <c r="J130" s="65">
        <v>632.1</v>
      </c>
      <c r="K130" s="65">
        <v>632.1</v>
      </c>
      <c r="L130" s="66">
        <v>38</v>
      </c>
      <c r="M130" s="64" t="s">
        <v>275</v>
      </c>
      <c r="N130" s="64" t="s">
        <v>276</v>
      </c>
      <c r="O130" s="67" t="s">
        <v>278</v>
      </c>
      <c r="P130" s="68">
        <v>3540899.32</v>
      </c>
      <c r="Q130" s="68">
        <v>0</v>
      </c>
      <c r="R130" s="68">
        <v>0</v>
      </c>
      <c r="S130" s="65">
        <f t="shared" si="2"/>
        <v>3540899.32</v>
      </c>
      <c r="T130" s="68">
        <f t="shared" si="3"/>
        <v>5203.3788684790588</v>
      </c>
      <c r="U130" s="68">
        <v>5679.8895679647321</v>
      </c>
      <c r="X130" s="8" t="e">
        <f>VLOOKUP(C130,Z:AA,2,FALSE)</f>
        <v>#N/A</v>
      </c>
    </row>
    <row r="131" spans="1:24" ht="35.25" x14ac:dyDescent="0.5">
      <c r="A131" s="8">
        <v>1</v>
      </c>
      <c r="B131" s="134">
        <f>SUBTOTAL(103,$A$16:A131)</f>
        <v>115</v>
      </c>
      <c r="C131" s="40" t="s">
        <v>467</v>
      </c>
      <c r="D131" s="64">
        <v>1958</v>
      </c>
      <c r="E131" s="64"/>
      <c r="F131" s="64" t="s">
        <v>277</v>
      </c>
      <c r="G131" s="64">
        <v>2</v>
      </c>
      <c r="H131" s="64">
        <v>2</v>
      </c>
      <c r="I131" s="65">
        <v>615.29999999999995</v>
      </c>
      <c r="J131" s="65">
        <v>568.6</v>
      </c>
      <c r="K131" s="65">
        <v>492.1</v>
      </c>
      <c r="L131" s="66">
        <v>25</v>
      </c>
      <c r="M131" s="64" t="s">
        <v>275</v>
      </c>
      <c r="N131" s="64" t="s">
        <v>276</v>
      </c>
      <c r="O131" s="67" t="s">
        <v>278</v>
      </c>
      <c r="P131" s="68">
        <v>3078184.83</v>
      </c>
      <c r="Q131" s="68">
        <v>0</v>
      </c>
      <c r="R131" s="68">
        <v>0</v>
      </c>
      <c r="S131" s="65">
        <f t="shared" si="2"/>
        <v>3078184.83</v>
      </c>
      <c r="T131" s="68">
        <f t="shared" si="3"/>
        <v>5002.7382252559728</v>
      </c>
      <c r="U131" s="68">
        <v>5192.6306029579073</v>
      </c>
      <c r="X131" s="8" t="e">
        <f>VLOOKUP(C131,Z:AA,2,FALSE)</f>
        <v>#N/A</v>
      </c>
    </row>
    <row r="132" spans="1:24" ht="35.25" x14ac:dyDescent="0.5">
      <c r="A132" s="8">
        <v>1</v>
      </c>
      <c r="B132" s="134">
        <f>SUBTOTAL(103,$A$16:A132)</f>
        <v>116</v>
      </c>
      <c r="C132" s="40" t="s">
        <v>468</v>
      </c>
      <c r="D132" s="64">
        <v>1969</v>
      </c>
      <c r="E132" s="64"/>
      <c r="F132" s="64" t="s">
        <v>277</v>
      </c>
      <c r="G132" s="64">
        <v>2</v>
      </c>
      <c r="H132" s="64">
        <v>2</v>
      </c>
      <c r="I132" s="65">
        <v>725.2</v>
      </c>
      <c r="J132" s="65">
        <v>674.9</v>
      </c>
      <c r="K132" s="65">
        <v>506.2</v>
      </c>
      <c r="L132" s="66">
        <v>25</v>
      </c>
      <c r="M132" s="64" t="s">
        <v>275</v>
      </c>
      <c r="N132" s="64" t="s">
        <v>276</v>
      </c>
      <c r="O132" s="67" t="s">
        <v>278</v>
      </c>
      <c r="P132" s="68">
        <v>4950723</v>
      </c>
      <c r="Q132" s="68">
        <v>0</v>
      </c>
      <c r="R132" s="68">
        <v>0</v>
      </c>
      <c r="S132" s="65">
        <f t="shared" si="2"/>
        <v>4950723</v>
      </c>
      <c r="T132" s="68">
        <f t="shared" si="3"/>
        <v>6826.7002206287916</v>
      </c>
      <c r="U132" s="68">
        <v>7085.8259790402644</v>
      </c>
      <c r="X132" s="8" t="e">
        <f>VLOOKUP(C132,Z:AA,2,FALSE)</f>
        <v>#N/A</v>
      </c>
    </row>
    <row r="133" spans="1:24" ht="35.25" x14ac:dyDescent="0.5">
      <c r="A133" s="8">
        <v>1</v>
      </c>
      <c r="B133" s="134">
        <f>SUBTOTAL(103,$A$16:A133)</f>
        <v>117</v>
      </c>
      <c r="C133" s="40" t="s">
        <v>469</v>
      </c>
      <c r="D133" s="64">
        <v>1959</v>
      </c>
      <c r="E133" s="64"/>
      <c r="F133" s="64" t="s">
        <v>277</v>
      </c>
      <c r="G133" s="64">
        <v>2</v>
      </c>
      <c r="H133" s="64">
        <v>2</v>
      </c>
      <c r="I133" s="65">
        <v>654.20000000000005</v>
      </c>
      <c r="J133" s="65">
        <v>602.9</v>
      </c>
      <c r="K133" s="65">
        <v>534.79999999999995</v>
      </c>
      <c r="L133" s="66">
        <v>34</v>
      </c>
      <c r="M133" s="64" t="s">
        <v>275</v>
      </c>
      <c r="N133" s="64" t="s">
        <v>276</v>
      </c>
      <c r="O133" s="67" t="s">
        <v>278</v>
      </c>
      <c r="P133" s="68">
        <v>3405823.46</v>
      </c>
      <c r="Q133" s="68">
        <v>0</v>
      </c>
      <c r="R133" s="68">
        <v>0</v>
      </c>
      <c r="S133" s="65">
        <f t="shared" si="2"/>
        <v>3405823.46</v>
      </c>
      <c r="T133" s="68">
        <f t="shared" si="3"/>
        <v>5206.0890553347599</v>
      </c>
      <c r="U133" s="68">
        <v>5682.8432919596453</v>
      </c>
      <c r="X133" s="8" t="e">
        <f>VLOOKUP(C133,Z:AA,2,FALSE)</f>
        <v>#N/A</v>
      </c>
    </row>
    <row r="134" spans="1:24" ht="100.5" customHeight="1" x14ac:dyDescent="0.5">
      <c r="A134" s="8">
        <v>1</v>
      </c>
      <c r="B134" s="134">
        <f>SUBTOTAL(103,$A$16:A134)</f>
        <v>118</v>
      </c>
      <c r="C134" s="40" t="s">
        <v>470</v>
      </c>
      <c r="D134" s="64">
        <v>1959</v>
      </c>
      <c r="E134" s="64"/>
      <c r="F134" s="64" t="s">
        <v>277</v>
      </c>
      <c r="G134" s="64">
        <v>2</v>
      </c>
      <c r="H134" s="64">
        <v>2</v>
      </c>
      <c r="I134" s="65">
        <v>672.5</v>
      </c>
      <c r="J134" s="65">
        <v>622.20000000000005</v>
      </c>
      <c r="K134" s="65">
        <v>579.9</v>
      </c>
      <c r="L134" s="66">
        <v>42</v>
      </c>
      <c r="M134" s="64" t="s">
        <v>275</v>
      </c>
      <c r="N134" s="64" t="s">
        <v>279</v>
      </c>
      <c r="O134" s="69" t="s">
        <v>353</v>
      </c>
      <c r="P134" s="68">
        <v>3270908.17</v>
      </c>
      <c r="Q134" s="68">
        <v>0</v>
      </c>
      <c r="R134" s="68">
        <v>0</v>
      </c>
      <c r="S134" s="65">
        <f t="shared" si="2"/>
        <v>3270908.17</v>
      </c>
      <c r="T134" s="68">
        <f t="shared" si="3"/>
        <v>4863.8039702602227</v>
      </c>
      <c r="U134" s="68">
        <v>5309.2173620817839</v>
      </c>
      <c r="X134" s="8" t="e">
        <f>VLOOKUP(C134,Z:AA,2,FALSE)</f>
        <v>#N/A</v>
      </c>
    </row>
    <row r="135" spans="1:24" ht="60" customHeight="1" x14ac:dyDescent="0.5">
      <c r="A135" s="8">
        <v>1</v>
      </c>
      <c r="B135" s="134">
        <f>SUBTOTAL(103,$A$16:A135)</f>
        <v>119</v>
      </c>
      <c r="C135" s="40" t="s">
        <v>471</v>
      </c>
      <c r="D135" s="64">
        <v>1962</v>
      </c>
      <c r="E135" s="64"/>
      <c r="F135" s="64" t="s">
        <v>277</v>
      </c>
      <c r="G135" s="64">
        <v>3</v>
      </c>
      <c r="H135" s="64">
        <v>2</v>
      </c>
      <c r="I135" s="65">
        <v>1048.7</v>
      </c>
      <c r="J135" s="65">
        <v>975.1</v>
      </c>
      <c r="K135" s="65">
        <v>975.1</v>
      </c>
      <c r="L135" s="66">
        <v>56</v>
      </c>
      <c r="M135" s="64" t="s">
        <v>275</v>
      </c>
      <c r="N135" s="64" t="s">
        <v>279</v>
      </c>
      <c r="O135" s="69" t="s">
        <v>360</v>
      </c>
      <c r="P135" s="68">
        <v>3319896.5999999996</v>
      </c>
      <c r="Q135" s="68">
        <v>0</v>
      </c>
      <c r="R135" s="68">
        <v>0</v>
      </c>
      <c r="S135" s="65">
        <f t="shared" si="2"/>
        <v>3319896.5999999996</v>
      </c>
      <c r="T135" s="68">
        <f t="shared" si="3"/>
        <v>3165.7257556975296</v>
      </c>
      <c r="U135" s="68">
        <v>3285.8893868599221</v>
      </c>
      <c r="X135" s="8" t="e">
        <f>VLOOKUP(C135,Z:AA,2,FALSE)</f>
        <v>#N/A</v>
      </c>
    </row>
    <row r="136" spans="1:24" ht="94.5" customHeight="1" x14ac:dyDescent="0.5">
      <c r="A136" s="8">
        <v>1</v>
      </c>
      <c r="B136" s="134">
        <f>SUBTOTAL(103,$A$16:A136)</f>
        <v>120</v>
      </c>
      <c r="C136" s="40" t="s">
        <v>472</v>
      </c>
      <c r="D136" s="64">
        <v>1962</v>
      </c>
      <c r="E136" s="64"/>
      <c r="F136" s="64" t="s">
        <v>277</v>
      </c>
      <c r="G136" s="64">
        <v>2</v>
      </c>
      <c r="H136" s="64">
        <v>2</v>
      </c>
      <c r="I136" s="65">
        <v>637.20000000000005</v>
      </c>
      <c r="J136" s="65">
        <v>631.1</v>
      </c>
      <c r="K136" s="65">
        <v>631.1</v>
      </c>
      <c r="L136" s="66">
        <v>42</v>
      </c>
      <c r="M136" s="64" t="s">
        <v>275</v>
      </c>
      <c r="N136" s="64" t="s">
        <v>279</v>
      </c>
      <c r="O136" s="69" t="s">
        <v>353</v>
      </c>
      <c r="P136" s="68">
        <v>4114942.04</v>
      </c>
      <c r="Q136" s="68">
        <v>0</v>
      </c>
      <c r="R136" s="68">
        <v>0</v>
      </c>
      <c r="S136" s="65">
        <f t="shared" si="2"/>
        <v>4114942.04</v>
      </c>
      <c r="T136" s="68">
        <f t="shared" si="3"/>
        <v>6457.8500313873192</v>
      </c>
      <c r="U136" s="68">
        <v>7049.2416509730065</v>
      </c>
      <c r="X136" s="8" t="e">
        <f>VLOOKUP(C136,Z:AA,2,FALSE)</f>
        <v>#N/A</v>
      </c>
    </row>
    <row r="137" spans="1:24" ht="94.5" customHeight="1" x14ac:dyDescent="0.5">
      <c r="A137" s="8">
        <v>1</v>
      </c>
      <c r="B137" s="134">
        <f>SUBTOTAL(103,$A$16:A137)</f>
        <v>121</v>
      </c>
      <c r="C137" s="40" t="s">
        <v>473</v>
      </c>
      <c r="D137" s="64">
        <v>1962</v>
      </c>
      <c r="E137" s="64"/>
      <c r="F137" s="64" t="s">
        <v>277</v>
      </c>
      <c r="G137" s="64">
        <v>2</v>
      </c>
      <c r="H137" s="64">
        <v>2</v>
      </c>
      <c r="I137" s="65">
        <v>695</v>
      </c>
      <c r="J137" s="65">
        <v>644</v>
      </c>
      <c r="K137" s="65">
        <v>598</v>
      </c>
      <c r="L137" s="66">
        <v>42</v>
      </c>
      <c r="M137" s="64" t="s">
        <v>275</v>
      </c>
      <c r="N137" s="64" t="s">
        <v>279</v>
      </c>
      <c r="O137" s="69" t="s">
        <v>353</v>
      </c>
      <c r="P137" s="68">
        <v>2525455.6799999997</v>
      </c>
      <c r="Q137" s="68">
        <v>0</v>
      </c>
      <c r="R137" s="68">
        <v>0</v>
      </c>
      <c r="S137" s="65">
        <f t="shared" si="2"/>
        <v>2525455.6799999997</v>
      </c>
      <c r="T137" s="68">
        <f t="shared" si="3"/>
        <v>3633.7491798561146</v>
      </c>
      <c r="U137" s="68">
        <v>3966.5176402877701</v>
      </c>
      <c r="X137" s="8" t="e">
        <f>VLOOKUP(C137,Z:AA,2,FALSE)</f>
        <v>#N/A</v>
      </c>
    </row>
    <row r="138" spans="1:24" ht="35.25" x14ac:dyDescent="0.5">
      <c r="A138" s="8">
        <v>1</v>
      </c>
      <c r="B138" s="134">
        <f>SUBTOTAL(103,$A$16:A138)</f>
        <v>122</v>
      </c>
      <c r="C138" s="40" t="s">
        <v>474</v>
      </c>
      <c r="D138" s="64">
        <v>1963</v>
      </c>
      <c r="E138" s="64"/>
      <c r="F138" s="64" t="s">
        <v>277</v>
      </c>
      <c r="G138" s="64">
        <v>4</v>
      </c>
      <c r="H138" s="64">
        <v>3</v>
      </c>
      <c r="I138" s="65">
        <v>2084.9</v>
      </c>
      <c r="J138" s="65">
        <v>1940.4</v>
      </c>
      <c r="K138" s="65">
        <v>1400.4</v>
      </c>
      <c r="L138" s="66">
        <v>83</v>
      </c>
      <c r="M138" s="64" t="s">
        <v>275</v>
      </c>
      <c r="N138" s="64" t="s">
        <v>279</v>
      </c>
      <c r="O138" s="67" t="s">
        <v>360</v>
      </c>
      <c r="P138" s="68">
        <v>4863357.3</v>
      </c>
      <c r="Q138" s="68">
        <v>0</v>
      </c>
      <c r="R138" s="68">
        <v>0</v>
      </c>
      <c r="S138" s="65">
        <f t="shared" si="2"/>
        <v>4863357.3</v>
      </c>
      <c r="T138" s="68">
        <f t="shared" si="3"/>
        <v>2332.6573456760516</v>
      </c>
      <c r="U138" s="68">
        <v>2421.1996258813369</v>
      </c>
      <c r="X138" s="8" t="e">
        <f>VLOOKUP(C138,Z:AA,2,FALSE)</f>
        <v>#N/A</v>
      </c>
    </row>
    <row r="139" spans="1:24" ht="93" customHeight="1" x14ac:dyDescent="0.5">
      <c r="A139" s="8">
        <v>1</v>
      </c>
      <c r="B139" s="134">
        <f>SUBTOTAL(103,$A$16:A139)</f>
        <v>123</v>
      </c>
      <c r="C139" s="40" t="s">
        <v>475</v>
      </c>
      <c r="D139" s="64">
        <v>1961</v>
      </c>
      <c r="E139" s="64"/>
      <c r="F139" s="64" t="s">
        <v>277</v>
      </c>
      <c r="G139" s="64">
        <v>2</v>
      </c>
      <c r="H139" s="64">
        <v>2</v>
      </c>
      <c r="I139" s="65">
        <v>695.4</v>
      </c>
      <c r="J139" s="65">
        <v>646.20000000000005</v>
      </c>
      <c r="K139" s="65">
        <v>646.20000000000005</v>
      </c>
      <c r="L139" s="66">
        <v>42</v>
      </c>
      <c r="M139" s="64" t="s">
        <v>275</v>
      </c>
      <c r="N139" s="64" t="s">
        <v>279</v>
      </c>
      <c r="O139" s="69" t="s">
        <v>353</v>
      </c>
      <c r="P139" s="68">
        <v>2525455.6799999997</v>
      </c>
      <c r="Q139" s="68">
        <v>0</v>
      </c>
      <c r="R139" s="68">
        <v>0</v>
      </c>
      <c r="S139" s="65">
        <f t="shared" si="2"/>
        <v>2525455.6799999997</v>
      </c>
      <c r="T139" s="68">
        <f t="shared" si="3"/>
        <v>3631.6590163934425</v>
      </c>
      <c r="U139" s="68">
        <v>3964.2360655737712</v>
      </c>
      <c r="X139" s="8" t="e">
        <f>VLOOKUP(C139,Z:AA,2,FALSE)</f>
        <v>#N/A</v>
      </c>
    </row>
    <row r="140" spans="1:24" ht="35.25" x14ac:dyDescent="0.5">
      <c r="A140" s="8">
        <v>1</v>
      </c>
      <c r="B140" s="134">
        <f>SUBTOTAL(103,$A$16:A140)</f>
        <v>124</v>
      </c>
      <c r="C140" s="40" t="s">
        <v>476</v>
      </c>
      <c r="D140" s="64">
        <v>1966</v>
      </c>
      <c r="E140" s="64"/>
      <c r="F140" s="64" t="s">
        <v>277</v>
      </c>
      <c r="G140" s="64">
        <v>5</v>
      </c>
      <c r="H140" s="64">
        <v>3</v>
      </c>
      <c r="I140" s="65">
        <v>2708.5</v>
      </c>
      <c r="J140" s="65">
        <v>2523.1</v>
      </c>
      <c r="K140" s="65">
        <v>2480.8000000000002</v>
      </c>
      <c r="L140" s="66">
        <v>137</v>
      </c>
      <c r="M140" s="64" t="s">
        <v>275</v>
      </c>
      <c r="N140" s="64" t="s">
        <v>354</v>
      </c>
      <c r="O140" s="67" t="s">
        <v>361</v>
      </c>
      <c r="P140" s="68">
        <v>4556829.16</v>
      </c>
      <c r="Q140" s="68">
        <v>0</v>
      </c>
      <c r="R140" s="68">
        <v>0</v>
      </c>
      <c r="S140" s="65">
        <f t="shared" si="2"/>
        <v>4556829.16</v>
      </c>
      <c r="T140" s="68">
        <f t="shared" si="3"/>
        <v>1682.4180025844564</v>
      </c>
      <c r="U140" s="68">
        <v>2004.3651762968434</v>
      </c>
      <c r="X140" s="8" t="e">
        <f>VLOOKUP(C140,Z:AA,2,FALSE)</f>
        <v>#N/A</v>
      </c>
    </row>
    <row r="141" spans="1:24" ht="35.25" x14ac:dyDescent="0.5">
      <c r="A141" s="8">
        <v>1</v>
      </c>
      <c r="B141" s="134">
        <f>SUBTOTAL(103,$A$16:A141)</f>
        <v>125</v>
      </c>
      <c r="C141" s="40" t="s">
        <v>477</v>
      </c>
      <c r="D141" s="64">
        <v>1968</v>
      </c>
      <c r="E141" s="64">
        <v>2010</v>
      </c>
      <c r="F141" s="64" t="s">
        <v>343</v>
      </c>
      <c r="G141" s="64">
        <v>2</v>
      </c>
      <c r="H141" s="64">
        <v>2</v>
      </c>
      <c r="I141" s="65">
        <v>522</v>
      </c>
      <c r="J141" s="65">
        <v>471.1</v>
      </c>
      <c r="K141" s="65">
        <v>341.6</v>
      </c>
      <c r="L141" s="66">
        <v>22</v>
      </c>
      <c r="M141" s="64" t="s">
        <v>275</v>
      </c>
      <c r="N141" s="64" t="s">
        <v>276</v>
      </c>
      <c r="O141" s="67" t="s">
        <v>278</v>
      </c>
      <c r="P141" s="68">
        <v>1777787.8800000001</v>
      </c>
      <c r="Q141" s="68">
        <v>0</v>
      </c>
      <c r="R141" s="68">
        <v>0</v>
      </c>
      <c r="S141" s="65">
        <f t="shared" si="2"/>
        <v>1777787.8800000001</v>
      </c>
      <c r="T141" s="68">
        <f t="shared" si="3"/>
        <v>3405.7239080459772</v>
      </c>
      <c r="U141" s="68">
        <v>3526.2744252873563</v>
      </c>
      <c r="X141" s="8" t="e">
        <f>VLOOKUP(C141,Z:AA,2,FALSE)</f>
        <v>#N/A</v>
      </c>
    </row>
    <row r="142" spans="1:24" ht="35.25" x14ac:dyDescent="0.5">
      <c r="B142" s="40" t="s">
        <v>823</v>
      </c>
      <c r="C142" s="133"/>
      <c r="D142" s="64" t="s">
        <v>817</v>
      </c>
      <c r="E142" s="64" t="s">
        <v>817</v>
      </c>
      <c r="F142" s="64" t="s">
        <v>817</v>
      </c>
      <c r="G142" s="64" t="s">
        <v>817</v>
      </c>
      <c r="H142" s="64" t="s">
        <v>817</v>
      </c>
      <c r="I142" s="65">
        <f>SUM(I143:I187)</f>
        <v>105253.45999999998</v>
      </c>
      <c r="J142" s="65">
        <f t="shared" ref="J142:L142" si="8">SUM(J143:J187)</f>
        <v>89229.409999999989</v>
      </c>
      <c r="K142" s="65">
        <f t="shared" si="8"/>
        <v>80195.930000000008</v>
      </c>
      <c r="L142" s="66">
        <f t="shared" si="8"/>
        <v>4223</v>
      </c>
      <c r="M142" s="64" t="s">
        <v>817</v>
      </c>
      <c r="N142" s="64" t="s">
        <v>817</v>
      </c>
      <c r="O142" s="67" t="s">
        <v>817</v>
      </c>
      <c r="P142" s="65">
        <v>91626897.960000008</v>
      </c>
      <c r="Q142" s="65">
        <v>0</v>
      </c>
      <c r="R142" s="65">
        <v>0</v>
      </c>
      <c r="S142" s="65">
        <f t="shared" ref="S142:S205" si="9">P142-Q142-R142</f>
        <v>91626897.960000008</v>
      </c>
      <c r="T142" s="68">
        <f t="shared" ref="T142:T205" si="10">P142/I142</f>
        <v>870.53573307708871</v>
      </c>
      <c r="U142" s="68">
        <f>MAX(U143:U187)</f>
        <v>6148.3356956956959</v>
      </c>
      <c r="X142" s="8" t="e">
        <f>VLOOKUP(C142,Z:AA,2,FALSE)</f>
        <v>#N/A</v>
      </c>
    </row>
    <row r="143" spans="1:24" ht="35.25" x14ac:dyDescent="0.5">
      <c r="A143" s="8">
        <v>1</v>
      </c>
      <c r="B143" s="134">
        <f>SUBTOTAL(103,$A$16:A143)</f>
        <v>126</v>
      </c>
      <c r="C143" s="40" t="s">
        <v>408</v>
      </c>
      <c r="D143" s="64">
        <v>1974</v>
      </c>
      <c r="E143" s="64"/>
      <c r="F143" s="64" t="s">
        <v>324</v>
      </c>
      <c r="G143" s="64">
        <v>5</v>
      </c>
      <c r="H143" s="64">
        <v>6</v>
      </c>
      <c r="I143" s="65">
        <v>4988.6899999999996</v>
      </c>
      <c r="J143" s="65">
        <v>4519.59</v>
      </c>
      <c r="K143" s="65">
        <v>4250.8900000000003</v>
      </c>
      <c r="L143" s="66">
        <v>200</v>
      </c>
      <c r="M143" s="64" t="s">
        <v>275</v>
      </c>
      <c r="N143" s="64" t="s">
        <v>279</v>
      </c>
      <c r="O143" s="67" t="s">
        <v>334</v>
      </c>
      <c r="P143" s="68">
        <v>5258499.1300000008</v>
      </c>
      <c r="Q143" s="68">
        <v>0</v>
      </c>
      <c r="R143" s="68">
        <v>0</v>
      </c>
      <c r="S143" s="65">
        <f t="shared" si="9"/>
        <v>5258499.1300000008</v>
      </c>
      <c r="T143" s="68">
        <f t="shared" si="10"/>
        <v>1054.0841643798274</v>
      </c>
      <c r="U143" s="68">
        <v>1358.8052060442037</v>
      </c>
      <c r="X143" s="8" t="e">
        <f>VLOOKUP(C143,Z:AA,2,FALSE)</f>
        <v>#N/A</v>
      </c>
    </row>
    <row r="144" spans="1:24" ht="35.25" x14ac:dyDescent="0.5">
      <c r="A144" s="8">
        <v>1</v>
      </c>
      <c r="B144" s="134">
        <f>SUBTOTAL(103,$A$16:A144)</f>
        <v>127</v>
      </c>
      <c r="C144" s="40" t="s">
        <v>409</v>
      </c>
      <c r="D144" s="64">
        <v>1975</v>
      </c>
      <c r="E144" s="64"/>
      <c r="F144" s="64" t="s">
        <v>324</v>
      </c>
      <c r="G144" s="64">
        <v>5</v>
      </c>
      <c r="H144" s="64">
        <v>8</v>
      </c>
      <c r="I144" s="65">
        <v>6689.89</v>
      </c>
      <c r="J144" s="65">
        <v>6122.82</v>
      </c>
      <c r="K144" s="65">
        <v>5460.0199999999995</v>
      </c>
      <c r="L144" s="66">
        <v>285</v>
      </c>
      <c r="M144" s="64" t="s">
        <v>275</v>
      </c>
      <c r="N144" s="64" t="s">
        <v>279</v>
      </c>
      <c r="O144" s="67" t="s">
        <v>1082</v>
      </c>
      <c r="P144" s="68">
        <v>5811666.96</v>
      </c>
      <c r="Q144" s="68">
        <v>0</v>
      </c>
      <c r="R144" s="68">
        <v>0</v>
      </c>
      <c r="S144" s="65">
        <f t="shared" si="9"/>
        <v>5811666.96</v>
      </c>
      <c r="T144" s="68">
        <f t="shared" si="10"/>
        <v>868.72384448772698</v>
      </c>
      <c r="U144" s="68">
        <v>3992.42</v>
      </c>
      <c r="X144" s="8" t="e">
        <f>VLOOKUP(C144,Z:AA,2,FALSE)</f>
        <v>#N/A</v>
      </c>
    </row>
    <row r="145" spans="1:24" ht="35.25" x14ac:dyDescent="0.5">
      <c r="A145" s="8">
        <v>1</v>
      </c>
      <c r="B145" s="134">
        <f>SUBTOTAL(103,$A$16:A145)</f>
        <v>128</v>
      </c>
      <c r="C145" s="40" t="s">
        <v>410</v>
      </c>
      <c r="D145" s="64">
        <v>1954</v>
      </c>
      <c r="E145" s="64"/>
      <c r="F145" s="64" t="s">
        <v>277</v>
      </c>
      <c r="G145" s="64">
        <v>2</v>
      </c>
      <c r="H145" s="64">
        <v>3</v>
      </c>
      <c r="I145" s="65">
        <v>641.79999999999995</v>
      </c>
      <c r="J145" s="65">
        <v>552.4</v>
      </c>
      <c r="K145" s="65">
        <v>505.4</v>
      </c>
      <c r="L145" s="66">
        <v>34</v>
      </c>
      <c r="M145" s="64" t="s">
        <v>275</v>
      </c>
      <c r="N145" s="64" t="s">
        <v>279</v>
      </c>
      <c r="O145" s="67" t="s">
        <v>334</v>
      </c>
      <c r="P145" s="68">
        <v>2029035.9300000002</v>
      </c>
      <c r="Q145" s="68">
        <v>0</v>
      </c>
      <c r="R145" s="68">
        <v>0</v>
      </c>
      <c r="S145" s="65">
        <f t="shared" si="9"/>
        <v>2029035.9300000002</v>
      </c>
      <c r="T145" s="68">
        <f t="shared" si="10"/>
        <v>3161.4769866001875</v>
      </c>
      <c r="U145" s="68">
        <v>4087.4429661941117</v>
      </c>
      <c r="X145" s="8" t="e">
        <f>VLOOKUP(C145,Z:AA,2,FALSE)</f>
        <v>#N/A</v>
      </c>
    </row>
    <row r="146" spans="1:24" ht="35.25" x14ac:dyDescent="0.5">
      <c r="A146" s="8">
        <v>1</v>
      </c>
      <c r="B146" s="134">
        <f>SUBTOTAL(103,$A$16:A146)</f>
        <v>129</v>
      </c>
      <c r="C146" s="40" t="s">
        <v>411</v>
      </c>
      <c r="D146" s="64">
        <v>1975</v>
      </c>
      <c r="E146" s="64"/>
      <c r="F146" s="64" t="s">
        <v>277</v>
      </c>
      <c r="G146" s="64">
        <v>5</v>
      </c>
      <c r="H146" s="64">
        <v>4</v>
      </c>
      <c r="I146" s="65">
        <v>3325.2</v>
      </c>
      <c r="J146" s="65">
        <v>2700</v>
      </c>
      <c r="K146" s="65">
        <v>2574</v>
      </c>
      <c r="L146" s="66">
        <v>116</v>
      </c>
      <c r="M146" s="64" t="s">
        <v>275</v>
      </c>
      <c r="N146" s="64" t="s">
        <v>279</v>
      </c>
      <c r="O146" s="67" t="s">
        <v>335</v>
      </c>
      <c r="P146" s="68">
        <v>4349274.9800000004</v>
      </c>
      <c r="Q146" s="68">
        <v>0</v>
      </c>
      <c r="R146" s="68">
        <v>0</v>
      </c>
      <c r="S146" s="65">
        <f t="shared" si="9"/>
        <v>4349274.9800000004</v>
      </c>
      <c r="T146" s="68">
        <f t="shared" si="10"/>
        <v>1307.9739504390716</v>
      </c>
      <c r="U146" s="68">
        <v>1580.4233703307227</v>
      </c>
      <c r="X146" s="8" t="e">
        <f>VLOOKUP(C146,Z:AA,2,FALSE)</f>
        <v>#N/A</v>
      </c>
    </row>
    <row r="147" spans="1:24" ht="35.25" x14ac:dyDescent="0.5">
      <c r="A147" s="8">
        <v>1</v>
      </c>
      <c r="B147" s="134">
        <f>SUBTOTAL(103,$A$16:A147)</f>
        <v>130</v>
      </c>
      <c r="C147" s="40" t="s">
        <v>412</v>
      </c>
      <c r="D147" s="64">
        <v>1966</v>
      </c>
      <c r="E147" s="64"/>
      <c r="F147" s="64" t="s">
        <v>277</v>
      </c>
      <c r="G147" s="64">
        <v>4</v>
      </c>
      <c r="H147" s="64">
        <v>4</v>
      </c>
      <c r="I147" s="65">
        <v>2747.7</v>
      </c>
      <c r="J147" s="65">
        <v>2392.9</v>
      </c>
      <c r="K147" s="65">
        <v>2351.5</v>
      </c>
      <c r="L147" s="66">
        <v>113</v>
      </c>
      <c r="M147" s="64" t="s">
        <v>275</v>
      </c>
      <c r="N147" s="64" t="s">
        <v>279</v>
      </c>
      <c r="O147" s="67" t="s">
        <v>1082</v>
      </c>
      <c r="P147" s="68">
        <v>4523137.4800000004</v>
      </c>
      <c r="Q147" s="68">
        <v>0</v>
      </c>
      <c r="R147" s="68">
        <v>0</v>
      </c>
      <c r="S147" s="65">
        <f t="shared" si="9"/>
        <v>4523137.4800000004</v>
      </c>
      <c r="T147" s="68">
        <f t="shared" si="10"/>
        <v>1646.1540488408489</v>
      </c>
      <c r="U147" s="68">
        <v>2146.2130656190889</v>
      </c>
      <c r="X147" s="8" t="e">
        <f>VLOOKUP(C147,Z:AA,2,FALSE)</f>
        <v>#N/A</v>
      </c>
    </row>
    <row r="148" spans="1:24" ht="35.25" x14ac:dyDescent="0.5">
      <c r="A148" s="8">
        <v>1</v>
      </c>
      <c r="B148" s="134">
        <f>SUBTOTAL(103,$A$16:A148)</f>
        <v>131</v>
      </c>
      <c r="C148" s="40" t="s">
        <v>413</v>
      </c>
      <c r="D148" s="64" t="s">
        <v>336</v>
      </c>
      <c r="E148" s="64"/>
      <c r="F148" s="64" t="s">
        <v>277</v>
      </c>
      <c r="G148" s="64">
        <v>9</v>
      </c>
      <c r="H148" s="64">
        <v>3</v>
      </c>
      <c r="I148" s="65">
        <v>5754.2</v>
      </c>
      <c r="J148" s="65">
        <v>5754.2</v>
      </c>
      <c r="K148" s="65">
        <v>5645.8</v>
      </c>
      <c r="L148" s="66">
        <v>251</v>
      </c>
      <c r="M148" s="64" t="s">
        <v>275</v>
      </c>
      <c r="N148" s="64" t="s">
        <v>279</v>
      </c>
      <c r="O148" s="67" t="s">
        <v>335</v>
      </c>
      <c r="P148" s="68">
        <v>6646708.3700000001</v>
      </c>
      <c r="Q148" s="68">
        <v>0</v>
      </c>
      <c r="R148" s="68">
        <v>0</v>
      </c>
      <c r="S148" s="65">
        <f t="shared" si="9"/>
        <v>6646708.3700000001</v>
      </c>
      <c r="T148" s="68">
        <f t="shared" si="10"/>
        <v>1155.1055524660248</v>
      </c>
      <c r="U148" s="68">
        <v>1172.17</v>
      </c>
      <c r="X148" s="8" t="e">
        <f>VLOOKUP(C148,Z:AA,2,FALSE)</f>
        <v>#N/A</v>
      </c>
    </row>
    <row r="149" spans="1:24" ht="35.25" x14ac:dyDescent="0.5">
      <c r="A149" s="8">
        <v>1</v>
      </c>
      <c r="B149" s="134">
        <f>SUBTOTAL(103,$A$16:A149)</f>
        <v>132</v>
      </c>
      <c r="C149" s="40" t="s">
        <v>414</v>
      </c>
      <c r="D149" s="64">
        <v>1949</v>
      </c>
      <c r="E149" s="64"/>
      <c r="F149" s="64" t="s">
        <v>337</v>
      </c>
      <c r="G149" s="64">
        <v>2</v>
      </c>
      <c r="H149" s="64">
        <v>1</v>
      </c>
      <c r="I149" s="65">
        <v>499.5</v>
      </c>
      <c r="J149" s="65">
        <v>450.4</v>
      </c>
      <c r="K149" s="65">
        <v>450.4</v>
      </c>
      <c r="L149" s="66">
        <v>13</v>
      </c>
      <c r="M149" s="64" t="s">
        <v>275</v>
      </c>
      <c r="N149" s="64" t="s">
        <v>276</v>
      </c>
      <c r="O149" s="67" t="s">
        <v>278</v>
      </c>
      <c r="P149" s="68">
        <v>2340853.12</v>
      </c>
      <c r="Q149" s="68">
        <v>0</v>
      </c>
      <c r="R149" s="68">
        <v>0</v>
      </c>
      <c r="S149" s="65">
        <f t="shared" si="9"/>
        <v>2340853.12</v>
      </c>
      <c r="T149" s="68">
        <f t="shared" si="10"/>
        <v>4686.3926326326327</v>
      </c>
      <c r="U149" s="68">
        <v>6148.3356956956959</v>
      </c>
      <c r="X149" s="8" t="e">
        <f>VLOOKUP(C149,Z:AA,2,FALSE)</f>
        <v>#N/A</v>
      </c>
    </row>
    <row r="150" spans="1:24" ht="35.25" x14ac:dyDescent="0.5">
      <c r="A150" s="8">
        <v>1</v>
      </c>
      <c r="B150" s="134">
        <f>SUBTOTAL(103,$A$16:A150)</f>
        <v>133</v>
      </c>
      <c r="C150" s="40" t="s">
        <v>415</v>
      </c>
      <c r="D150" s="64">
        <v>1992</v>
      </c>
      <c r="E150" s="64"/>
      <c r="F150" s="64" t="s">
        <v>277</v>
      </c>
      <c r="G150" s="64">
        <v>9</v>
      </c>
      <c r="H150" s="64">
        <v>3</v>
      </c>
      <c r="I150" s="65">
        <v>6502.8</v>
      </c>
      <c r="J150" s="65">
        <v>5918.2</v>
      </c>
      <c r="K150" s="65">
        <v>5402.9</v>
      </c>
      <c r="L150" s="66">
        <v>278</v>
      </c>
      <c r="M150" s="64" t="s">
        <v>275</v>
      </c>
      <c r="N150" s="64" t="s">
        <v>279</v>
      </c>
      <c r="O150" s="67" t="s">
        <v>1082</v>
      </c>
      <c r="P150" s="68">
        <v>6646708.3700000001</v>
      </c>
      <c r="Q150" s="68">
        <v>0</v>
      </c>
      <c r="R150" s="68">
        <v>0</v>
      </c>
      <c r="S150" s="65">
        <f t="shared" si="9"/>
        <v>6646708.3700000001</v>
      </c>
      <c r="T150" s="68">
        <f t="shared" si="10"/>
        <v>1022.1302162145537</v>
      </c>
      <c r="U150" s="68">
        <v>1024.1283024597631</v>
      </c>
      <c r="X150" s="8" t="e">
        <f>VLOOKUP(C150,Z:AA,2,FALSE)</f>
        <v>#N/A</v>
      </c>
    </row>
    <row r="151" spans="1:24" ht="35.25" x14ac:dyDescent="0.5">
      <c r="A151" s="8">
        <v>1</v>
      </c>
      <c r="B151" s="134">
        <f>SUBTOTAL(103,$A$16:A151)</f>
        <v>134</v>
      </c>
      <c r="C151" s="40" t="s">
        <v>416</v>
      </c>
      <c r="D151" s="64">
        <v>1974</v>
      </c>
      <c r="E151" s="64"/>
      <c r="F151" s="64" t="s">
        <v>277</v>
      </c>
      <c r="G151" s="64">
        <v>5</v>
      </c>
      <c r="H151" s="64">
        <v>6</v>
      </c>
      <c r="I151" s="65">
        <v>5897.3</v>
      </c>
      <c r="J151" s="65">
        <v>4498.7</v>
      </c>
      <c r="K151" s="65">
        <v>4220.3</v>
      </c>
      <c r="L151" s="66">
        <v>209</v>
      </c>
      <c r="M151" s="64" t="s">
        <v>275</v>
      </c>
      <c r="N151" s="64" t="s">
        <v>279</v>
      </c>
      <c r="O151" s="67" t="s">
        <v>338</v>
      </c>
      <c r="P151" s="68">
        <v>7405015.5899999999</v>
      </c>
      <c r="Q151" s="68">
        <v>0</v>
      </c>
      <c r="R151" s="68">
        <v>0</v>
      </c>
      <c r="S151" s="65">
        <f t="shared" si="9"/>
        <v>7405015.5899999999</v>
      </c>
      <c r="T151" s="68">
        <f t="shared" si="10"/>
        <v>1255.6620131246502</v>
      </c>
      <c r="U151" s="68">
        <v>1953.7783141401953</v>
      </c>
      <c r="X151" s="8" t="e">
        <f>VLOOKUP(C151,Z:AA,2,FALSE)</f>
        <v>#N/A</v>
      </c>
    </row>
    <row r="152" spans="1:24" ht="35.25" x14ac:dyDescent="0.5">
      <c r="A152" s="8">
        <v>1</v>
      </c>
      <c r="B152" s="134">
        <f>SUBTOTAL(103,$A$16:A152)</f>
        <v>135</v>
      </c>
      <c r="C152" s="40" t="s">
        <v>417</v>
      </c>
      <c r="D152" s="64">
        <v>1974</v>
      </c>
      <c r="E152" s="64"/>
      <c r="F152" s="64" t="s">
        <v>277</v>
      </c>
      <c r="G152" s="64">
        <v>5</v>
      </c>
      <c r="H152" s="64">
        <v>4</v>
      </c>
      <c r="I152" s="65">
        <v>3863.9</v>
      </c>
      <c r="J152" s="65">
        <v>2672.9</v>
      </c>
      <c r="K152" s="65">
        <v>2643.2000000000003</v>
      </c>
      <c r="L152" s="66">
        <v>116</v>
      </c>
      <c r="M152" s="64" t="s">
        <v>275</v>
      </c>
      <c r="N152" s="64" t="s">
        <v>279</v>
      </c>
      <c r="O152" s="67" t="s">
        <v>339</v>
      </c>
      <c r="P152" s="68">
        <v>5249124.9800000004</v>
      </c>
      <c r="Q152" s="68">
        <v>0</v>
      </c>
      <c r="R152" s="68">
        <v>0</v>
      </c>
      <c r="S152" s="65">
        <f t="shared" si="9"/>
        <v>5249124.9800000004</v>
      </c>
      <c r="T152" s="68">
        <f t="shared" si="10"/>
        <v>1358.5043557027875</v>
      </c>
      <c r="U152" s="68">
        <v>1752.3525971169026</v>
      </c>
      <c r="X152" s="8" t="e">
        <f>VLOOKUP(C152,Z:AA,2,FALSE)</f>
        <v>#N/A</v>
      </c>
    </row>
    <row r="153" spans="1:24" ht="35.25" x14ac:dyDescent="0.5">
      <c r="A153" s="8">
        <v>1</v>
      </c>
      <c r="B153" s="134">
        <f>SUBTOTAL(103,$A$16:A153)</f>
        <v>136</v>
      </c>
      <c r="C153" s="40" t="s">
        <v>204</v>
      </c>
      <c r="D153" s="64">
        <v>1969</v>
      </c>
      <c r="E153" s="64"/>
      <c r="F153" s="64" t="s">
        <v>277</v>
      </c>
      <c r="G153" s="64">
        <v>2</v>
      </c>
      <c r="H153" s="64">
        <v>1</v>
      </c>
      <c r="I153" s="65">
        <v>373.70000000000005</v>
      </c>
      <c r="J153" s="65">
        <v>282.10000000000002</v>
      </c>
      <c r="K153" s="65">
        <v>154.50000000000003</v>
      </c>
      <c r="L153" s="66">
        <v>13</v>
      </c>
      <c r="M153" s="64" t="s">
        <v>275</v>
      </c>
      <c r="N153" s="64" t="s">
        <v>279</v>
      </c>
      <c r="O153" s="67" t="s">
        <v>339</v>
      </c>
      <c r="P153" s="68">
        <v>378328</v>
      </c>
      <c r="Q153" s="68">
        <v>0</v>
      </c>
      <c r="R153" s="68">
        <v>0</v>
      </c>
      <c r="S153" s="65">
        <f t="shared" si="9"/>
        <v>378328</v>
      </c>
      <c r="T153" s="68">
        <f t="shared" si="10"/>
        <v>1012.3842654535723</v>
      </c>
      <c r="U153" s="68">
        <v>1012.3842654535723</v>
      </c>
      <c r="X153" s="8" t="e">
        <f>VLOOKUP(C153,Z:AA,2,FALSE)</f>
        <v>#N/A</v>
      </c>
    </row>
    <row r="154" spans="1:24" ht="35.25" x14ac:dyDescent="0.5">
      <c r="A154" s="8">
        <v>1</v>
      </c>
      <c r="B154" s="134">
        <f>SUBTOTAL(103,$A$16:A154)</f>
        <v>137</v>
      </c>
      <c r="C154" s="40" t="s">
        <v>418</v>
      </c>
      <c r="D154" s="64">
        <v>1958</v>
      </c>
      <c r="E154" s="64"/>
      <c r="F154" s="64" t="s">
        <v>277</v>
      </c>
      <c r="G154" s="64">
        <v>2</v>
      </c>
      <c r="H154" s="64">
        <v>2</v>
      </c>
      <c r="I154" s="65">
        <v>592.70000000000005</v>
      </c>
      <c r="J154" s="65">
        <v>548</v>
      </c>
      <c r="K154" s="65">
        <v>517.1</v>
      </c>
      <c r="L154" s="66">
        <v>26</v>
      </c>
      <c r="M154" s="64" t="s">
        <v>275</v>
      </c>
      <c r="N154" s="64" t="s">
        <v>276</v>
      </c>
      <c r="O154" s="67" t="s">
        <v>278</v>
      </c>
      <c r="P154" s="68">
        <v>2212131.2399999998</v>
      </c>
      <c r="Q154" s="68">
        <v>0</v>
      </c>
      <c r="R154" s="68">
        <v>0</v>
      </c>
      <c r="S154" s="65">
        <f t="shared" si="9"/>
        <v>2212131.2399999998</v>
      </c>
      <c r="T154" s="68">
        <f t="shared" si="10"/>
        <v>3732.294989033237</v>
      </c>
      <c r="U154" s="68">
        <v>4814.3362915471571</v>
      </c>
      <c r="X154" s="8" t="e">
        <f>VLOOKUP(C154,Z:AA,2,FALSE)</f>
        <v>#N/A</v>
      </c>
    </row>
    <row r="155" spans="1:24" ht="35.25" x14ac:dyDescent="0.5">
      <c r="A155" s="8">
        <v>1</v>
      </c>
      <c r="B155" s="134">
        <f>SUBTOTAL(103,$A$16:A155)</f>
        <v>138</v>
      </c>
      <c r="C155" s="40" t="s">
        <v>419</v>
      </c>
      <c r="D155" s="64">
        <v>1961</v>
      </c>
      <c r="E155" s="64"/>
      <c r="F155" s="64" t="s">
        <v>277</v>
      </c>
      <c r="G155" s="64">
        <v>2</v>
      </c>
      <c r="H155" s="64">
        <v>2</v>
      </c>
      <c r="I155" s="65">
        <v>679.5</v>
      </c>
      <c r="J155" s="65">
        <v>630.79999999999995</v>
      </c>
      <c r="K155" s="65">
        <v>546.79999999999995</v>
      </c>
      <c r="L155" s="66">
        <v>41</v>
      </c>
      <c r="M155" s="64" t="s">
        <v>275</v>
      </c>
      <c r="N155" s="64" t="s">
        <v>279</v>
      </c>
      <c r="O155" s="67" t="s">
        <v>338</v>
      </c>
      <c r="P155" s="68">
        <v>2918296.86</v>
      </c>
      <c r="Q155" s="68">
        <v>0</v>
      </c>
      <c r="R155" s="68">
        <v>0</v>
      </c>
      <c r="S155" s="65">
        <f t="shared" si="9"/>
        <v>2918296.86</v>
      </c>
      <c r="T155" s="68">
        <f t="shared" si="10"/>
        <v>4294.7709492273725</v>
      </c>
      <c r="U155" s="68">
        <v>5160.2160412067697</v>
      </c>
      <c r="X155" s="8" t="e">
        <f>VLOOKUP(C155,Z:AA,2,FALSE)</f>
        <v>#N/A</v>
      </c>
    </row>
    <row r="156" spans="1:24" ht="35.25" x14ac:dyDescent="0.5">
      <c r="A156" s="8">
        <v>1</v>
      </c>
      <c r="B156" s="134">
        <f>SUBTOTAL(103,$A$16:A156)</f>
        <v>139</v>
      </c>
      <c r="C156" s="40" t="s">
        <v>420</v>
      </c>
      <c r="D156" s="64">
        <v>1973</v>
      </c>
      <c r="E156" s="64"/>
      <c r="F156" s="64" t="s">
        <v>277</v>
      </c>
      <c r="G156" s="64">
        <v>5</v>
      </c>
      <c r="H156" s="64">
        <v>2</v>
      </c>
      <c r="I156" s="65">
        <v>4577.26</v>
      </c>
      <c r="J156" s="65">
        <v>2783.1</v>
      </c>
      <c r="K156" s="65">
        <v>1846.94</v>
      </c>
      <c r="L156" s="66">
        <v>190</v>
      </c>
      <c r="M156" s="64" t="s">
        <v>275</v>
      </c>
      <c r="N156" s="64" t="s">
        <v>279</v>
      </c>
      <c r="O156" s="67" t="s">
        <v>340</v>
      </c>
      <c r="P156" s="68">
        <v>14808185</v>
      </c>
      <c r="Q156" s="68">
        <v>0</v>
      </c>
      <c r="R156" s="68">
        <v>0</v>
      </c>
      <c r="S156" s="65">
        <f t="shared" si="9"/>
        <v>14808185</v>
      </c>
      <c r="T156" s="68">
        <f t="shared" si="10"/>
        <v>3235.1636131659552</v>
      </c>
      <c r="U156" s="68">
        <v>3235.1636131659552</v>
      </c>
      <c r="X156" s="8" t="e">
        <f>VLOOKUP(C156,Z:AA,2,FALSE)</f>
        <v>#N/A</v>
      </c>
    </row>
    <row r="157" spans="1:24" ht="35.25" x14ac:dyDescent="0.5">
      <c r="A157" s="8">
        <v>1</v>
      </c>
      <c r="B157" s="134">
        <f>SUBTOTAL(103,$A$16:A157)</f>
        <v>140</v>
      </c>
      <c r="C157" s="40" t="s">
        <v>205</v>
      </c>
      <c r="D157" s="64">
        <v>1986</v>
      </c>
      <c r="E157" s="64"/>
      <c r="F157" s="64" t="s">
        <v>324</v>
      </c>
      <c r="G157" s="64">
        <v>5</v>
      </c>
      <c r="H157" s="64">
        <v>6</v>
      </c>
      <c r="I157" s="65">
        <v>5260.7000000000007</v>
      </c>
      <c r="J157" s="65">
        <v>4728.1000000000004</v>
      </c>
      <c r="K157" s="65">
        <v>4531.4000000000005</v>
      </c>
      <c r="L157" s="66">
        <v>196</v>
      </c>
      <c r="M157" s="64" t="s">
        <v>275</v>
      </c>
      <c r="N157" s="64" t="s">
        <v>279</v>
      </c>
      <c r="O157" s="67" t="s">
        <v>339</v>
      </c>
      <c r="P157" s="68">
        <v>6233335.9100000001</v>
      </c>
      <c r="Q157" s="68">
        <v>0</v>
      </c>
      <c r="R157" s="68">
        <v>0</v>
      </c>
      <c r="S157" s="65">
        <f t="shared" si="9"/>
        <v>6233335.9100000001</v>
      </c>
      <c r="T157" s="68">
        <f t="shared" si="10"/>
        <v>1184.8871652061512</v>
      </c>
      <c r="U157" s="68">
        <v>1528.4015055030698</v>
      </c>
      <c r="X157" s="8" t="e">
        <f>VLOOKUP(C157,Z:AA,2,FALSE)</f>
        <v>#N/A</v>
      </c>
    </row>
    <row r="158" spans="1:24" ht="35.25" x14ac:dyDescent="0.5">
      <c r="A158" s="8">
        <v>1</v>
      </c>
      <c r="B158" s="134">
        <f>SUBTOTAL(103,$A$16:A158)</f>
        <v>141</v>
      </c>
      <c r="C158" s="40" t="s">
        <v>421</v>
      </c>
      <c r="D158" s="64">
        <v>1951</v>
      </c>
      <c r="E158" s="64"/>
      <c r="F158" s="64" t="s">
        <v>337</v>
      </c>
      <c r="G158" s="64">
        <v>2</v>
      </c>
      <c r="H158" s="64">
        <v>1</v>
      </c>
      <c r="I158" s="65">
        <v>380.35</v>
      </c>
      <c r="J158" s="65">
        <v>339.86</v>
      </c>
      <c r="K158" s="65">
        <v>339.86</v>
      </c>
      <c r="L158" s="66">
        <v>17</v>
      </c>
      <c r="M158" s="64" t="s">
        <v>275</v>
      </c>
      <c r="N158" s="64" t="s">
        <v>279</v>
      </c>
      <c r="O158" s="67" t="s">
        <v>334</v>
      </c>
      <c r="P158" s="68">
        <v>1570050.77</v>
      </c>
      <c r="Q158" s="68">
        <v>0</v>
      </c>
      <c r="R158" s="68">
        <v>0</v>
      </c>
      <c r="S158" s="65">
        <f t="shared" si="9"/>
        <v>1570050.77</v>
      </c>
      <c r="T158" s="68">
        <f t="shared" si="10"/>
        <v>4127.9105297752067</v>
      </c>
      <c r="U158" s="68">
        <v>5324.5059943211691</v>
      </c>
      <c r="X158" s="8" t="e">
        <f>VLOOKUP(C158,Z:AA,2,FALSE)</f>
        <v>#N/A</v>
      </c>
    </row>
    <row r="159" spans="1:24" ht="35.25" x14ac:dyDescent="0.5">
      <c r="A159" s="8">
        <v>1</v>
      </c>
      <c r="B159" s="134">
        <f>SUBTOTAL(103,$A$16:A159)</f>
        <v>142</v>
      </c>
      <c r="C159" s="40" t="s">
        <v>422</v>
      </c>
      <c r="D159" s="64">
        <v>1972</v>
      </c>
      <c r="E159" s="64"/>
      <c r="F159" s="64" t="s">
        <v>277</v>
      </c>
      <c r="G159" s="64">
        <v>5</v>
      </c>
      <c r="H159" s="64">
        <v>8</v>
      </c>
      <c r="I159" s="65">
        <v>6552.3399999999992</v>
      </c>
      <c r="J159" s="65">
        <v>6023.94</v>
      </c>
      <c r="K159" s="65">
        <v>5588.4599999999991</v>
      </c>
      <c r="L159" s="66">
        <v>285</v>
      </c>
      <c r="M159" s="64" t="s">
        <v>275</v>
      </c>
      <c r="N159" s="64" t="s">
        <v>279</v>
      </c>
      <c r="O159" s="67" t="s">
        <v>341</v>
      </c>
      <c r="P159" s="68">
        <v>9476545.2699999996</v>
      </c>
      <c r="Q159" s="68">
        <v>0</v>
      </c>
      <c r="R159" s="68">
        <v>0</v>
      </c>
      <c r="S159" s="65">
        <f t="shared" si="9"/>
        <v>9476545.2699999996</v>
      </c>
      <c r="T159" s="68">
        <f t="shared" si="10"/>
        <v>1446.2841168193349</v>
      </c>
      <c r="U159" s="68">
        <v>1865.5808642408667</v>
      </c>
      <c r="X159" s="8" t="e">
        <f>VLOOKUP(C159,Z:AA,2,FALSE)</f>
        <v>#N/A</v>
      </c>
    </row>
    <row r="160" spans="1:24" ht="35.25" x14ac:dyDescent="0.5">
      <c r="A160" s="8">
        <v>1</v>
      </c>
      <c r="B160" s="134">
        <f>SUBTOTAL(103,$A$16:A160)</f>
        <v>143</v>
      </c>
      <c r="C160" s="40" t="s">
        <v>423</v>
      </c>
      <c r="D160" s="64">
        <v>1985</v>
      </c>
      <c r="E160" s="64"/>
      <c r="F160" s="64" t="s">
        <v>277</v>
      </c>
      <c r="G160" s="64">
        <v>5</v>
      </c>
      <c r="H160" s="64">
        <v>6</v>
      </c>
      <c r="I160" s="65">
        <v>4537.2</v>
      </c>
      <c r="J160" s="65">
        <v>4163</v>
      </c>
      <c r="K160" s="65">
        <v>3807.9</v>
      </c>
      <c r="L160" s="66">
        <v>204</v>
      </c>
      <c r="M160" s="64" t="s">
        <v>275</v>
      </c>
      <c r="N160" s="64" t="s">
        <v>279</v>
      </c>
      <c r="O160" s="67" t="s">
        <v>1082</v>
      </c>
      <c r="P160" s="68">
        <v>180000</v>
      </c>
      <c r="Q160" s="68">
        <v>0</v>
      </c>
      <c r="R160" s="68">
        <v>0</v>
      </c>
      <c r="S160" s="65">
        <f t="shared" si="9"/>
        <v>180000</v>
      </c>
      <c r="T160" s="68">
        <f t="shared" si="10"/>
        <v>39.672044432689766</v>
      </c>
      <c r="U160" s="68">
        <v>39.672044432689766</v>
      </c>
      <c r="X160" s="8" t="e">
        <f>VLOOKUP(C160,Z:AA,2,FALSE)</f>
        <v>#N/A</v>
      </c>
    </row>
    <row r="161" spans="1:24" ht="35.25" x14ac:dyDescent="0.5">
      <c r="A161" s="8">
        <v>1</v>
      </c>
      <c r="B161" s="134">
        <f>SUBTOTAL(103,$A$16:A161)</f>
        <v>144</v>
      </c>
      <c r="C161" s="40" t="s">
        <v>424</v>
      </c>
      <c r="D161" s="64" t="s">
        <v>342</v>
      </c>
      <c r="E161" s="64"/>
      <c r="F161" s="64" t="s">
        <v>277</v>
      </c>
      <c r="G161" s="64">
        <v>9</v>
      </c>
      <c r="H161" s="64">
        <v>1</v>
      </c>
      <c r="I161" s="65">
        <v>2760.5</v>
      </c>
      <c r="J161" s="65">
        <v>2756.6</v>
      </c>
      <c r="K161" s="65">
        <v>2688.2</v>
      </c>
      <c r="L161" s="66">
        <v>123</v>
      </c>
      <c r="M161" s="64" t="s">
        <v>275</v>
      </c>
      <c r="N161" s="64" t="s">
        <v>279</v>
      </c>
      <c r="O161" s="67" t="s">
        <v>335</v>
      </c>
      <c r="P161" s="68">
        <v>100000</v>
      </c>
      <c r="Q161" s="68">
        <v>0</v>
      </c>
      <c r="R161" s="68">
        <v>0</v>
      </c>
      <c r="S161" s="65">
        <f t="shared" si="9"/>
        <v>100000</v>
      </c>
      <c r="T161" s="68">
        <f t="shared" si="10"/>
        <v>36.22532149972831</v>
      </c>
      <c r="U161" s="68">
        <f>T161</f>
        <v>36.22532149972831</v>
      </c>
      <c r="X161" s="8" t="e">
        <f>VLOOKUP(C161,Z:AA,2,FALSE)</f>
        <v>#N/A</v>
      </c>
    </row>
    <row r="162" spans="1:24" ht="35.25" x14ac:dyDescent="0.5">
      <c r="A162" s="8">
        <v>1</v>
      </c>
      <c r="B162" s="134">
        <f>SUBTOTAL(103,$A$16:A162)</f>
        <v>145</v>
      </c>
      <c r="C162" s="40" t="s">
        <v>425</v>
      </c>
      <c r="D162" s="64">
        <v>1987</v>
      </c>
      <c r="E162" s="64"/>
      <c r="F162" s="64" t="s">
        <v>277</v>
      </c>
      <c r="G162" s="64">
        <v>9</v>
      </c>
      <c r="H162" s="64">
        <v>1</v>
      </c>
      <c r="I162" s="65">
        <v>6006.9</v>
      </c>
      <c r="J162" s="65">
        <v>4693</v>
      </c>
      <c r="K162" s="65">
        <v>4333.1000000000004</v>
      </c>
      <c r="L162" s="66">
        <v>292</v>
      </c>
      <c r="M162" s="64" t="s">
        <v>275</v>
      </c>
      <c r="N162" s="64" t="s">
        <v>279</v>
      </c>
      <c r="O162" s="67" t="s">
        <v>334</v>
      </c>
      <c r="P162" s="68">
        <v>150000</v>
      </c>
      <c r="Q162" s="68">
        <v>0</v>
      </c>
      <c r="R162" s="68">
        <v>0</v>
      </c>
      <c r="S162" s="65">
        <f t="shared" si="9"/>
        <v>150000</v>
      </c>
      <c r="T162" s="68">
        <f t="shared" si="10"/>
        <v>24.971283024521803</v>
      </c>
      <c r="U162" s="68">
        <v>26.310711967865853</v>
      </c>
      <c r="X162" s="8" t="e">
        <f>VLOOKUP(C162,Z:AA,2,FALSE)</f>
        <v>#N/A</v>
      </c>
    </row>
    <row r="163" spans="1:24" ht="35.25" x14ac:dyDescent="0.5">
      <c r="A163" s="8">
        <v>1</v>
      </c>
      <c r="B163" s="134">
        <f>SUBTOTAL(103,$A$16:A163)</f>
        <v>146</v>
      </c>
      <c r="C163" s="40" t="s">
        <v>426</v>
      </c>
      <c r="D163" s="64">
        <v>1959</v>
      </c>
      <c r="E163" s="64"/>
      <c r="F163" s="64" t="s">
        <v>277</v>
      </c>
      <c r="G163" s="64">
        <v>4</v>
      </c>
      <c r="H163" s="64">
        <v>1</v>
      </c>
      <c r="I163" s="65">
        <v>1756.3</v>
      </c>
      <c r="J163" s="65">
        <v>1356.3</v>
      </c>
      <c r="K163" s="65">
        <v>1024.3</v>
      </c>
      <c r="L163" s="66">
        <v>59</v>
      </c>
      <c r="M163" s="64" t="s">
        <v>275</v>
      </c>
      <c r="N163" s="64" t="s">
        <v>276</v>
      </c>
      <c r="O163" s="67" t="s">
        <v>278</v>
      </c>
      <c r="P163" s="68">
        <v>150000</v>
      </c>
      <c r="Q163" s="68">
        <v>0</v>
      </c>
      <c r="R163" s="68">
        <v>0</v>
      </c>
      <c r="S163" s="65">
        <f t="shared" si="9"/>
        <v>150000</v>
      </c>
      <c r="T163" s="68">
        <f t="shared" si="10"/>
        <v>85.4068211581165</v>
      </c>
      <c r="U163" s="68">
        <v>85.4068211581165</v>
      </c>
      <c r="X163" s="8" t="e">
        <f>VLOOKUP(C163,Z:AA,2,FALSE)</f>
        <v>#N/A</v>
      </c>
    </row>
    <row r="164" spans="1:24" ht="35.25" x14ac:dyDescent="0.5">
      <c r="A164" s="8">
        <v>1</v>
      </c>
      <c r="B164" s="134">
        <f>SUBTOTAL(103,$A$16:A164)</f>
        <v>147</v>
      </c>
      <c r="C164" s="40" t="s">
        <v>427</v>
      </c>
      <c r="D164" s="64">
        <v>1941</v>
      </c>
      <c r="E164" s="64"/>
      <c r="F164" s="64" t="s">
        <v>337</v>
      </c>
      <c r="G164" s="64">
        <v>2</v>
      </c>
      <c r="H164" s="64">
        <v>2</v>
      </c>
      <c r="I164" s="65">
        <v>743.7</v>
      </c>
      <c r="J164" s="65">
        <v>550.15</v>
      </c>
      <c r="K164" s="65">
        <v>379.65</v>
      </c>
      <c r="L164" s="66">
        <v>21</v>
      </c>
      <c r="M164" s="64" t="s">
        <v>275</v>
      </c>
      <c r="N164" s="64" t="s">
        <v>279</v>
      </c>
      <c r="O164" s="67" t="s">
        <v>338</v>
      </c>
      <c r="P164" s="68">
        <v>150000</v>
      </c>
      <c r="Q164" s="68">
        <v>0</v>
      </c>
      <c r="R164" s="68">
        <v>0</v>
      </c>
      <c r="S164" s="65">
        <f t="shared" si="9"/>
        <v>150000</v>
      </c>
      <c r="T164" s="68">
        <f t="shared" si="10"/>
        <v>201.69423154497781</v>
      </c>
      <c r="U164" s="68">
        <v>202.49746878164024</v>
      </c>
      <c r="X164" s="8" t="e">
        <f>VLOOKUP(C164,Z:AA,2,FALSE)</f>
        <v>#N/A</v>
      </c>
    </row>
    <row r="165" spans="1:24" ht="35.25" x14ac:dyDescent="0.5">
      <c r="A165" s="8">
        <v>1</v>
      </c>
      <c r="B165" s="134">
        <f>SUBTOTAL(103,$A$16:A165)</f>
        <v>148</v>
      </c>
      <c r="C165" s="40" t="s">
        <v>428</v>
      </c>
      <c r="D165" s="64">
        <v>1957</v>
      </c>
      <c r="E165" s="64"/>
      <c r="F165" s="64" t="s">
        <v>277</v>
      </c>
      <c r="G165" s="64">
        <v>2</v>
      </c>
      <c r="H165" s="64">
        <v>2</v>
      </c>
      <c r="I165" s="65">
        <v>706.7</v>
      </c>
      <c r="J165" s="65">
        <v>646.1</v>
      </c>
      <c r="K165" s="65">
        <v>646.1</v>
      </c>
      <c r="L165" s="66">
        <v>23</v>
      </c>
      <c r="M165" s="64" t="s">
        <v>275</v>
      </c>
      <c r="N165" s="64" t="s">
        <v>276</v>
      </c>
      <c r="O165" s="67" t="s">
        <v>278</v>
      </c>
      <c r="P165" s="68">
        <v>150000</v>
      </c>
      <c r="Q165" s="68">
        <v>0</v>
      </c>
      <c r="R165" s="68">
        <v>0</v>
      </c>
      <c r="S165" s="65">
        <f t="shared" si="9"/>
        <v>150000</v>
      </c>
      <c r="T165" s="68">
        <f t="shared" si="10"/>
        <v>212.25413895570964</v>
      </c>
      <c r="U165" s="68">
        <v>212.25413895570964</v>
      </c>
      <c r="X165" s="8" t="e">
        <f>VLOOKUP(C165,Z:AA,2,FALSE)</f>
        <v>#N/A</v>
      </c>
    </row>
    <row r="166" spans="1:24" ht="35.25" x14ac:dyDescent="0.5">
      <c r="A166" s="8">
        <v>1</v>
      </c>
      <c r="B166" s="134">
        <f>SUBTOTAL(103,$A$16:A166)</f>
        <v>149</v>
      </c>
      <c r="C166" s="40" t="s">
        <v>206</v>
      </c>
      <c r="D166" s="64">
        <v>1966</v>
      </c>
      <c r="E166" s="64"/>
      <c r="F166" s="64" t="s">
        <v>277</v>
      </c>
      <c r="G166" s="64">
        <v>2</v>
      </c>
      <c r="H166" s="64">
        <v>1</v>
      </c>
      <c r="I166" s="65">
        <v>683.5</v>
      </c>
      <c r="J166" s="65">
        <v>634.5</v>
      </c>
      <c r="K166" s="65">
        <v>531.20000000000005</v>
      </c>
      <c r="L166" s="66">
        <v>28</v>
      </c>
      <c r="M166" s="64" t="s">
        <v>275</v>
      </c>
      <c r="N166" s="64" t="s">
        <v>279</v>
      </c>
      <c r="O166" s="67" t="s">
        <v>339</v>
      </c>
      <c r="P166" s="68">
        <v>70000</v>
      </c>
      <c r="Q166" s="68">
        <v>0</v>
      </c>
      <c r="R166" s="68">
        <v>0</v>
      </c>
      <c r="S166" s="65">
        <f t="shared" si="9"/>
        <v>70000</v>
      </c>
      <c r="T166" s="68">
        <f t="shared" si="10"/>
        <v>102.41404535479151</v>
      </c>
      <c r="U166" s="68">
        <v>102.41404535479151</v>
      </c>
      <c r="X166" s="8" t="e">
        <f>VLOOKUP(C166,Z:AA,2,FALSE)</f>
        <v>#N/A</v>
      </c>
    </row>
    <row r="167" spans="1:24" ht="35.25" x14ac:dyDescent="0.5">
      <c r="A167" s="8">
        <v>1</v>
      </c>
      <c r="B167" s="134">
        <f>SUBTOTAL(103,$A$16:A167)</f>
        <v>150</v>
      </c>
      <c r="C167" s="40" t="s">
        <v>207</v>
      </c>
      <c r="D167" s="64">
        <v>1974</v>
      </c>
      <c r="E167" s="64"/>
      <c r="F167" s="64" t="s">
        <v>277</v>
      </c>
      <c r="G167" s="64">
        <v>2</v>
      </c>
      <c r="H167" s="64">
        <v>2</v>
      </c>
      <c r="I167" s="65">
        <v>762</v>
      </c>
      <c r="J167" s="65">
        <v>702.6</v>
      </c>
      <c r="K167" s="65">
        <v>623.1</v>
      </c>
      <c r="L167" s="66">
        <v>48</v>
      </c>
      <c r="M167" s="64" t="s">
        <v>275</v>
      </c>
      <c r="N167" s="64" t="s">
        <v>279</v>
      </c>
      <c r="O167" s="67" t="s">
        <v>339</v>
      </c>
      <c r="P167" s="68">
        <v>70000</v>
      </c>
      <c r="Q167" s="68">
        <v>0</v>
      </c>
      <c r="R167" s="68">
        <v>0</v>
      </c>
      <c r="S167" s="65">
        <f t="shared" si="9"/>
        <v>70000</v>
      </c>
      <c r="T167" s="68">
        <f t="shared" si="10"/>
        <v>91.863517060367457</v>
      </c>
      <c r="U167" s="68">
        <v>91.863517060367457</v>
      </c>
      <c r="X167" s="8" t="e">
        <f>VLOOKUP(C167,Z:AA,2,FALSE)</f>
        <v>#N/A</v>
      </c>
    </row>
    <row r="168" spans="1:24" ht="35.25" x14ac:dyDescent="0.5">
      <c r="A168" s="8">
        <v>1</v>
      </c>
      <c r="B168" s="134">
        <f>SUBTOTAL(103,$A$16:A168)</f>
        <v>151</v>
      </c>
      <c r="C168" s="40" t="s">
        <v>208</v>
      </c>
      <c r="D168" s="64">
        <v>1973</v>
      </c>
      <c r="E168" s="64"/>
      <c r="F168" s="64" t="s">
        <v>277</v>
      </c>
      <c r="G168" s="64">
        <v>2</v>
      </c>
      <c r="H168" s="64">
        <v>2</v>
      </c>
      <c r="I168" s="65">
        <v>746.5</v>
      </c>
      <c r="J168" s="65">
        <v>687.5</v>
      </c>
      <c r="K168" s="65">
        <v>552</v>
      </c>
      <c r="L168" s="66">
        <v>48</v>
      </c>
      <c r="M168" s="64" t="s">
        <v>275</v>
      </c>
      <c r="N168" s="64" t="s">
        <v>279</v>
      </c>
      <c r="O168" s="67" t="s">
        <v>339</v>
      </c>
      <c r="P168" s="68">
        <v>70000</v>
      </c>
      <c r="Q168" s="68">
        <v>0</v>
      </c>
      <c r="R168" s="68">
        <v>0</v>
      </c>
      <c r="S168" s="65">
        <f t="shared" si="9"/>
        <v>70000</v>
      </c>
      <c r="T168" s="68">
        <f t="shared" si="10"/>
        <v>93.770931011386466</v>
      </c>
      <c r="U168" s="68">
        <v>93.770931011386466</v>
      </c>
      <c r="X168" s="8" t="e">
        <f>VLOOKUP(C168,Z:AA,2,FALSE)</f>
        <v>#N/A</v>
      </c>
    </row>
    <row r="169" spans="1:24" ht="35.25" x14ac:dyDescent="0.5">
      <c r="A169" s="8">
        <v>1</v>
      </c>
      <c r="B169" s="134">
        <f>SUBTOTAL(103,$A$16:A169)</f>
        <v>152</v>
      </c>
      <c r="C169" s="40" t="s">
        <v>429</v>
      </c>
      <c r="D169" s="64">
        <v>1960</v>
      </c>
      <c r="E169" s="64"/>
      <c r="F169" s="64" t="s">
        <v>277</v>
      </c>
      <c r="G169" s="64">
        <v>2</v>
      </c>
      <c r="H169" s="64">
        <v>2</v>
      </c>
      <c r="I169" s="65">
        <v>582.70000000000005</v>
      </c>
      <c r="J169" s="65">
        <v>535.70000000000005</v>
      </c>
      <c r="K169" s="65">
        <v>506.30000000000007</v>
      </c>
      <c r="L169" s="66">
        <v>28</v>
      </c>
      <c r="M169" s="64" t="s">
        <v>275</v>
      </c>
      <c r="N169" s="64" t="s">
        <v>279</v>
      </c>
      <c r="O169" s="67" t="s">
        <v>334</v>
      </c>
      <c r="P169" s="68">
        <v>120000</v>
      </c>
      <c r="Q169" s="68">
        <v>0</v>
      </c>
      <c r="R169" s="68">
        <v>0</v>
      </c>
      <c r="S169" s="65">
        <f t="shared" si="9"/>
        <v>120000</v>
      </c>
      <c r="T169" s="68">
        <f t="shared" si="10"/>
        <v>205.93787540758535</v>
      </c>
      <c r="U169" s="68">
        <v>205.93787540758535</v>
      </c>
      <c r="X169" s="8" t="e">
        <f>VLOOKUP(C169,Z:AA,2,FALSE)</f>
        <v>#N/A</v>
      </c>
    </row>
    <row r="170" spans="1:24" ht="35.25" x14ac:dyDescent="0.5">
      <c r="A170" s="8">
        <v>1</v>
      </c>
      <c r="B170" s="134">
        <f>SUBTOTAL(103,$A$16:A170)</f>
        <v>153</v>
      </c>
      <c r="C170" s="40" t="s">
        <v>430</v>
      </c>
      <c r="D170" s="64">
        <v>1960</v>
      </c>
      <c r="E170" s="64"/>
      <c r="F170" s="64" t="s">
        <v>277</v>
      </c>
      <c r="G170" s="64">
        <v>2</v>
      </c>
      <c r="H170" s="64">
        <v>2</v>
      </c>
      <c r="I170" s="65">
        <v>592.20000000000005</v>
      </c>
      <c r="J170" s="65">
        <v>550.70000000000005</v>
      </c>
      <c r="K170" s="65">
        <v>444.6</v>
      </c>
      <c r="L170" s="66">
        <v>36</v>
      </c>
      <c r="M170" s="64" t="s">
        <v>275</v>
      </c>
      <c r="N170" s="64" t="s">
        <v>279</v>
      </c>
      <c r="O170" s="67" t="s">
        <v>341</v>
      </c>
      <c r="P170" s="68">
        <v>120000</v>
      </c>
      <c r="Q170" s="68">
        <v>0</v>
      </c>
      <c r="R170" s="68">
        <v>0</v>
      </c>
      <c r="S170" s="65">
        <f t="shared" si="9"/>
        <v>120000</v>
      </c>
      <c r="T170" s="68">
        <f t="shared" si="10"/>
        <v>202.63424518743665</v>
      </c>
      <c r="U170" s="68">
        <v>202.63424518743665</v>
      </c>
      <c r="X170" s="8" t="e">
        <f>VLOOKUP(C170,Z:AA,2,FALSE)</f>
        <v>#N/A</v>
      </c>
    </row>
    <row r="171" spans="1:24" ht="35.25" x14ac:dyDescent="0.5">
      <c r="A171" s="8">
        <v>1</v>
      </c>
      <c r="B171" s="134">
        <f>SUBTOTAL(103,$A$16:A171)</f>
        <v>154</v>
      </c>
      <c r="C171" s="40" t="s">
        <v>431</v>
      </c>
      <c r="D171" s="64">
        <v>1950</v>
      </c>
      <c r="E171" s="64"/>
      <c r="F171" s="64" t="s">
        <v>277</v>
      </c>
      <c r="G171" s="64">
        <v>3</v>
      </c>
      <c r="H171" s="64">
        <v>2</v>
      </c>
      <c r="I171" s="65">
        <v>894.76</v>
      </c>
      <c r="J171" s="65">
        <v>604</v>
      </c>
      <c r="K171" s="65">
        <v>604</v>
      </c>
      <c r="L171" s="66">
        <v>19</v>
      </c>
      <c r="M171" s="64" t="s">
        <v>275</v>
      </c>
      <c r="N171" s="64" t="s">
        <v>279</v>
      </c>
      <c r="O171" s="67" t="s">
        <v>339</v>
      </c>
      <c r="P171" s="68">
        <v>120000</v>
      </c>
      <c r="Q171" s="68">
        <v>0</v>
      </c>
      <c r="R171" s="68">
        <v>0</v>
      </c>
      <c r="S171" s="65">
        <f t="shared" si="9"/>
        <v>120000</v>
      </c>
      <c r="T171" s="68">
        <f t="shared" si="10"/>
        <v>134.11417586838928</v>
      </c>
      <c r="U171" s="68">
        <v>134.11417586838928</v>
      </c>
      <c r="X171" s="8" t="e">
        <f>VLOOKUP(C171,Z:AA,2,FALSE)</f>
        <v>#N/A</v>
      </c>
    </row>
    <row r="172" spans="1:24" ht="35.25" x14ac:dyDescent="0.5">
      <c r="A172" s="8">
        <v>1</v>
      </c>
      <c r="B172" s="134">
        <f>SUBTOTAL(103,$A$16:A172)</f>
        <v>155</v>
      </c>
      <c r="C172" s="40" t="s">
        <v>432</v>
      </c>
      <c r="D172" s="64">
        <v>1977</v>
      </c>
      <c r="E172" s="64"/>
      <c r="F172" s="64" t="s">
        <v>277</v>
      </c>
      <c r="G172" s="64">
        <v>9</v>
      </c>
      <c r="H172" s="64">
        <v>2</v>
      </c>
      <c r="I172" s="65">
        <v>4984</v>
      </c>
      <c r="J172" s="65">
        <v>3763.9</v>
      </c>
      <c r="K172" s="65">
        <v>3573.6</v>
      </c>
      <c r="L172" s="66">
        <v>172</v>
      </c>
      <c r="M172" s="64" t="s">
        <v>275</v>
      </c>
      <c r="N172" s="64" t="s">
        <v>279</v>
      </c>
      <c r="O172" s="67" t="s">
        <v>1082</v>
      </c>
      <c r="P172" s="68">
        <v>180000</v>
      </c>
      <c r="Q172" s="68">
        <v>0</v>
      </c>
      <c r="R172" s="68">
        <v>0</v>
      </c>
      <c r="S172" s="65">
        <f t="shared" si="9"/>
        <v>180000</v>
      </c>
      <c r="T172" s="68">
        <f t="shared" si="10"/>
        <v>36.115569823434988</v>
      </c>
      <c r="U172" s="68">
        <f>T172</f>
        <v>36.115569823434988</v>
      </c>
      <c r="X172" s="8" t="e">
        <f>VLOOKUP(C172,Z:AA,2,FALSE)</f>
        <v>#N/A</v>
      </c>
    </row>
    <row r="173" spans="1:24" ht="35.25" x14ac:dyDescent="0.5">
      <c r="A173" s="8">
        <v>1</v>
      </c>
      <c r="B173" s="134">
        <f>SUBTOTAL(103,$A$16:A173)</f>
        <v>156</v>
      </c>
      <c r="C173" s="40" t="s">
        <v>433</v>
      </c>
      <c r="D173" s="64">
        <v>1961</v>
      </c>
      <c r="E173" s="64"/>
      <c r="F173" s="64" t="s">
        <v>277</v>
      </c>
      <c r="G173" s="64">
        <v>4</v>
      </c>
      <c r="H173" s="64">
        <v>2</v>
      </c>
      <c r="I173" s="65">
        <v>2700.93</v>
      </c>
      <c r="J173" s="65">
        <v>2360.79</v>
      </c>
      <c r="K173" s="65">
        <v>2305.5700000000002</v>
      </c>
      <c r="L173" s="66">
        <v>85</v>
      </c>
      <c r="M173" s="64" t="s">
        <v>275</v>
      </c>
      <c r="N173" s="64" t="s">
        <v>279</v>
      </c>
      <c r="O173" s="67" t="s">
        <v>334</v>
      </c>
      <c r="P173" s="68">
        <v>180000</v>
      </c>
      <c r="Q173" s="68">
        <v>0</v>
      </c>
      <c r="R173" s="68">
        <v>0</v>
      </c>
      <c r="S173" s="65">
        <f t="shared" si="9"/>
        <v>180000</v>
      </c>
      <c r="T173" s="68">
        <f t="shared" si="10"/>
        <v>66.643711610445294</v>
      </c>
      <c r="U173" s="68">
        <v>69.018669550113302</v>
      </c>
      <c r="X173" s="8" t="e">
        <f>VLOOKUP(C173,Z:AA,2,FALSE)</f>
        <v>#N/A</v>
      </c>
    </row>
    <row r="174" spans="1:24" ht="35.25" x14ac:dyDescent="0.5">
      <c r="A174" s="8">
        <v>1</v>
      </c>
      <c r="B174" s="134">
        <f>SUBTOTAL(103,$A$16:A174)</f>
        <v>157</v>
      </c>
      <c r="C174" s="40" t="s">
        <v>434</v>
      </c>
      <c r="D174" s="64">
        <v>1963</v>
      </c>
      <c r="E174" s="64"/>
      <c r="F174" s="64" t="s">
        <v>277</v>
      </c>
      <c r="G174" s="64">
        <v>4</v>
      </c>
      <c r="H174" s="64">
        <v>2</v>
      </c>
      <c r="I174" s="65">
        <v>1374.8</v>
      </c>
      <c r="J174" s="65">
        <v>1010.2</v>
      </c>
      <c r="K174" s="65">
        <v>1010.2</v>
      </c>
      <c r="L174" s="66">
        <v>43</v>
      </c>
      <c r="M174" s="64" t="s">
        <v>275</v>
      </c>
      <c r="N174" s="64" t="s">
        <v>279</v>
      </c>
      <c r="O174" s="67" t="s">
        <v>334</v>
      </c>
      <c r="P174" s="68">
        <v>150000</v>
      </c>
      <c r="Q174" s="68">
        <v>0</v>
      </c>
      <c r="R174" s="68">
        <v>0</v>
      </c>
      <c r="S174" s="65">
        <f t="shared" si="9"/>
        <v>150000</v>
      </c>
      <c r="T174" s="68">
        <f t="shared" si="10"/>
        <v>109.10677916787897</v>
      </c>
      <c r="U174" s="68">
        <v>109.70525853872596</v>
      </c>
      <c r="X174" s="8" t="e">
        <f>VLOOKUP(C174,Z:AA,2,FALSE)</f>
        <v>#N/A</v>
      </c>
    </row>
    <row r="175" spans="1:24" ht="35.25" x14ac:dyDescent="0.5">
      <c r="A175" s="8">
        <v>1</v>
      </c>
      <c r="B175" s="134">
        <f>SUBTOTAL(103,$A$16:A175)</f>
        <v>158</v>
      </c>
      <c r="C175" s="40" t="s">
        <v>435</v>
      </c>
      <c r="D175" s="64">
        <v>1958</v>
      </c>
      <c r="E175" s="64"/>
      <c r="F175" s="64" t="s">
        <v>277</v>
      </c>
      <c r="G175" s="64">
        <v>2</v>
      </c>
      <c r="H175" s="64">
        <v>2</v>
      </c>
      <c r="I175" s="65">
        <v>653.70000000000005</v>
      </c>
      <c r="J175" s="65">
        <v>606</v>
      </c>
      <c r="K175" s="65">
        <v>538.1</v>
      </c>
      <c r="L175" s="66">
        <v>27</v>
      </c>
      <c r="M175" s="64" t="s">
        <v>275</v>
      </c>
      <c r="N175" s="64" t="s">
        <v>279</v>
      </c>
      <c r="O175" s="67" t="s">
        <v>338</v>
      </c>
      <c r="P175" s="68">
        <v>150000</v>
      </c>
      <c r="Q175" s="68">
        <v>0</v>
      </c>
      <c r="R175" s="68">
        <v>0</v>
      </c>
      <c r="S175" s="65">
        <f t="shared" si="9"/>
        <v>150000</v>
      </c>
      <c r="T175" s="68">
        <f t="shared" si="10"/>
        <v>229.46305644791187</v>
      </c>
      <c r="U175" s="68">
        <v>229.46305644791187</v>
      </c>
      <c r="X175" s="8" t="e">
        <f>VLOOKUP(C175,Z:AA,2,FALSE)</f>
        <v>#N/A</v>
      </c>
    </row>
    <row r="176" spans="1:24" ht="35.25" x14ac:dyDescent="0.5">
      <c r="A176" s="8">
        <v>1</v>
      </c>
      <c r="B176" s="134">
        <f>SUBTOTAL(103,$A$16:A176)</f>
        <v>159</v>
      </c>
      <c r="C176" s="40" t="s">
        <v>436</v>
      </c>
      <c r="D176" s="64">
        <v>1961</v>
      </c>
      <c r="E176" s="64"/>
      <c r="F176" s="64" t="s">
        <v>277</v>
      </c>
      <c r="G176" s="64">
        <v>2</v>
      </c>
      <c r="H176" s="64">
        <v>1</v>
      </c>
      <c r="I176" s="65">
        <v>291.64999999999998</v>
      </c>
      <c r="J176" s="65">
        <v>275.13</v>
      </c>
      <c r="K176" s="65">
        <v>135.19999999999999</v>
      </c>
      <c r="L176" s="66">
        <v>18</v>
      </c>
      <c r="M176" s="64" t="s">
        <v>275</v>
      </c>
      <c r="N176" s="64" t="s">
        <v>276</v>
      </c>
      <c r="O176" s="67" t="s">
        <v>278</v>
      </c>
      <c r="P176" s="68">
        <v>120000</v>
      </c>
      <c r="Q176" s="68">
        <v>0</v>
      </c>
      <c r="R176" s="68">
        <v>0</v>
      </c>
      <c r="S176" s="65">
        <f t="shared" si="9"/>
        <v>120000</v>
      </c>
      <c r="T176" s="68">
        <f t="shared" si="10"/>
        <v>411.45208297617012</v>
      </c>
      <c r="U176" s="68">
        <v>411.45208297617012</v>
      </c>
      <c r="X176" s="8" t="e">
        <f>VLOOKUP(C176,Z:AA,2,FALSE)</f>
        <v>#N/A</v>
      </c>
    </row>
    <row r="177" spans="1:24" ht="35.25" x14ac:dyDescent="0.5">
      <c r="A177" s="8">
        <v>1</v>
      </c>
      <c r="B177" s="134">
        <f>SUBTOTAL(103,$A$16:A177)</f>
        <v>160</v>
      </c>
      <c r="C177" s="40" t="s">
        <v>437</v>
      </c>
      <c r="D177" s="64">
        <v>1971</v>
      </c>
      <c r="E177" s="64"/>
      <c r="F177" s="64" t="s">
        <v>277</v>
      </c>
      <c r="G177" s="64">
        <v>5</v>
      </c>
      <c r="H177" s="64">
        <v>6</v>
      </c>
      <c r="I177" s="65">
        <v>5077.5</v>
      </c>
      <c r="J177" s="65">
        <v>3712.4</v>
      </c>
      <c r="K177" s="65">
        <v>1549.0700000000002</v>
      </c>
      <c r="L177" s="66">
        <v>164</v>
      </c>
      <c r="M177" s="64" t="s">
        <v>275</v>
      </c>
      <c r="N177" s="64" t="s">
        <v>279</v>
      </c>
      <c r="O177" s="67" t="s">
        <v>341</v>
      </c>
      <c r="P177" s="68">
        <v>180000</v>
      </c>
      <c r="Q177" s="68">
        <v>0</v>
      </c>
      <c r="R177" s="68">
        <v>0</v>
      </c>
      <c r="S177" s="65">
        <f t="shared" si="9"/>
        <v>180000</v>
      </c>
      <c r="T177" s="68">
        <f t="shared" si="10"/>
        <v>35.450516986706056</v>
      </c>
      <c r="U177" s="68">
        <v>35.450516986706056</v>
      </c>
      <c r="X177" s="8" t="e">
        <f>VLOOKUP(C177,Z:AA,2,FALSE)</f>
        <v>#N/A</v>
      </c>
    </row>
    <row r="178" spans="1:24" ht="35.25" x14ac:dyDescent="0.5">
      <c r="A178" s="8">
        <v>1</v>
      </c>
      <c r="B178" s="134">
        <f>SUBTOTAL(103,$A$16:A178)</f>
        <v>161</v>
      </c>
      <c r="C178" s="40" t="s">
        <v>438</v>
      </c>
      <c r="D178" s="64">
        <v>1973</v>
      </c>
      <c r="E178" s="64"/>
      <c r="F178" s="64" t="s">
        <v>337</v>
      </c>
      <c r="G178" s="64">
        <v>2</v>
      </c>
      <c r="H178" s="64">
        <v>2</v>
      </c>
      <c r="I178" s="65">
        <v>816.6</v>
      </c>
      <c r="J178" s="65">
        <v>537.5</v>
      </c>
      <c r="K178" s="65">
        <v>202.60000000000002</v>
      </c>
      <c r="L178" s="66">
        <v>29</v>
      </c>
      <c r="M178" s="64" t="s">
        <v>275</v>
      </c>
      <c r="N178" s="64" t="s">
        <v>279</v>
      </c>
      <c r="O178" s="67" t="s">
        <v>338</v>
      </c>
      <c r="P178" s="68">
        <v>120000</v>
      </c>
      <c r="Q178" s="68">
        <v>0</v>
      </c>
      <c r="R178" s="68">
        <v>0</v>
      </c>
      <c r="S178" s="65">
        <f t="shared" si="9"/>
        <v>120000</v>
      </c>
      <c r="T178" s="68">
        <f t="shared" si="10"/>
        <v>146.95077149155031</v>
      </c>
      <c r="U178" s="68">
        <v>146.95077149155031</v>
      </c>
      <c r="X178" s="8" t="e">
        <f>VLOOKUP(C178,Z:AA,2,FALSE)</f>
        <v>#N/A</v>
      </c>
    </row>
    <row r="179" spans="1:24" ht="35.25" x14ac:dyDescent="0.5">
      <c r="A179" s="8">
        <v>1</v>
      </c>
      <c r="B179" s="134">
        <f>SUBTOTAL(103,$A$16:A179)</f>
        <v>162</v>
      </c>
      <c r="C179" s="40" t="s">
        <v>439</v>
      </c>
      <c r="D179" s="64">
        <v>1954</v>
      </c>
      <c r="E179" s="64"/>
      <c r="F179" s="64" t="s">
        <v>337</v>
      </c>
      <c r="G179" s="64">
        <v>2</v>
      </c>
      <c r="H179" s="64">
        <v>2</v>
      </c>
      <c r="I179" s="65">
        <v>441</v>
      </c>
      <c r="J179" s="65">
        <v>399.8</v>
      </c>
      <c r="K179" s="65">
        <v>310.20000000000005</v>
      </c>
      <c r="L179" s="66">
        <v>28</v>
      </c>
      <c r="M179" s="64" t="s">
        <v>275</v>
      </c>
      <c r="N179" s="64" t="s">
        <v>279</v>
      </c>
      <c r="O179" s="67" t="s">
        <v>338</v>
      </c>
      <c r="P179" s="68">
        <v>120000</v>
      </c>
      <c r="Q179" s="68">
        <v>0</v>
      </c>
      <c r="R179" s="68">
        <v>0</v>
      </c>
      <c r="S179" s="65">
        <f t="shared" si="9"/>
        <v>120000</v>
      </c>
      <c r="T179" s="68">
        <f t="shared" si="10"/>
        <v>272.10884353741494</v>
      </c>
      <c r="U179" s="68">
        <v>272.10884353741494</v>
      </c>
      <c r="X179" s="8" t="e">
        <f>VLOOKUP(C179,Z:AA,2,FALSE)</f>
        <v>#N/A</v>
      </c>
    </row>
    <row r="180" spans="1:24" ht="35.25" x14ac:dyDescent="0.5">
      <c r="A180" s="8">
        <v>1</v>
      </c>
      <c r="B180" s="134">
        <f>SUBTOTAL(103,$A$16:A180)</f>
        <v>163</v>
      </c>
      <c r="C180" s="40" t="s">
        <v>209</v>
      </c>
      <c r="D180" s="64">
        <v>1980</v>
      </c>
      <c r="E180" s="64"/>
      <c r="F180" s="64" t="s">
        <v>277</v>
      </c>
      <c r="G180" s="64">
        <v>2</v>
      </c>
      <c r="H180" s="64">
        <v>3</v>
      </c>
      <c r="I180" s="65">
        <v>962.21999999999991</v>
      </c>
      <c r="J180" s="65">
        <v>875.92</v>
      </c>
      <c r="K180" s="65">
        <v>831.42</v>
      </c>
      <c r="L180" s="66">
        <v>32</v>
      </c>
      <c r="M180" s="64" t="s">
        <v>275</v>
      </c>
      <c r="N180" s="64" t="s">
        <v>279</v>
      </c>
      <c r="O180" s="67" t="s">
        <v>340</v>
      </c>
      <c r="P180" s="68">
        <v>150000</v>
      </c>
      <c r="Q180" s="68">
        <v>0</v>
      </c>
      <c r="R180" s="68">
        <v>0</v>
      </c>
      <c r="S180" s="65">
        <f t="shared" si="9"/>
        <v>150000</v>
      </c>
      <c r="T180" s="68">
        <f t="shared" si="10"/>
        <v>155.88950551848851</v>
      </c>
      <c r="U180" s="68">
        <v>155.88950551848851</v>
      </c>
      <c r="X180" s="8" t="e">
        <f>VLOOKUP(C180,Z:AA,2,FALSE)</f>
        <v>#N/A</v>
      </c>
    </row>
    <row r="181" spans="1:24" ht="35.25" x14ac:dyDescent="0.5">
      <c r="A181" s="8">
        <v>1</v>
      </c>
      <c r="B181" s="134">
        <f>SUBTOTAL(103,$A$16:A181)</f>
        <v>164</v>
      </c>
      <c r="C181" s="40" t="s">
        <v>211</v>
      </c>
      <c r="D181" s="64">
        <v>1981</v>
      </c>
      <c r="E181" s="64"/>
      <c r="F181" s="64" t="s">
        <v>277</v>
      </c>
      <c r="G181" s="64">
        <v>2</v>
      </c>
      <c r="H181" s="64">
        <v>3</v>
      </c>
      <c r="I181" s="65">
        <v>955.1</v>
      </c>
      <c r="J181" s="65">
        <v>865.5</v>
      </c>
      <c r="K181" s="65">
        <v>865.5</v>
      </c>
      <c r="L181" s="66">
        <v>47</v>
      </c>
      <c r="M181" s="64" t="s">
        <v>275</v>
      </c>
      <c r="N181" s="64" t="s">
        <v>279</v>
      </c>
      <c r="O181" s="67" t="s">
        <v>340</v>
      </c>
      <c r="P181" s="68">
        <v>150000</v>
      </c>
      <c r="Q181" s="68">
        <v>0</v>
      </c>
      <c r="R181" s="68">
        <v>0</v>
      </c>
      <c r="S181" s="65">
        <f t="shared" si="9"/>
        <v>150000</v>
      </c>
      <c r="T181" s="68">
        <f t="shared" si="10"/>
        <v>157.0516176316616</v>
      </c>
      <c r="U181" s="68">
        <v>157.0516176316616</v>
      </c>
      <c r="X181" s="8" t="e">
        <f>VLOOKUP(C181,Z:AA,2,FALSE)</f>
        <v>#N/A</v>
      </c>
    </row>
    <row r="182" spans="1:24" ht="35.25" x14ac:dyDescent="0.5">
      <c r="A182" s="8">
        <v>1</v>
      </c>
      <c r="B182" s="134">
        <f>SUBTOTAL(103,$A$16:A182)</f>
        <v>165</v>
      </c>
      <c r="C182" s="40" t="s">
        <v>210</v>
      </c>
      <c r="D182" s="64">
        <v>1987</v>
      </c>
      <c r="E182" s="64"/>
      <c r="F182" s="64" t="s">
        <v>277</v>
      </c>
      <c r="G182" s="64">
        <v>2</v>
      </c>
      <c r="H182" s="64">
        <v>3</v>
      </c>
      <c r="I182" s="65">
        <v>946.6</v>
      </c>
      <c r="J182" s="65">
        <v>861.5</v>
      </c>
      <c r="K182" s="65">
        <v>797.6</v>
      </c>
      <c r="L182" s="66">
        <v>47</v>
      </c>
      <c r="M182" s="64" t="s">
        <v>275</v>
      </c>
      <c r="N182" s="64" t="s">
        <v>279</v>
      </c>
      <c r="O182" s="67" t="s">
        <v>340</v>
      </c>
      <c r="P182" s="68">
        <v>150000</v>
      </c>
      <c r="Q182" s="68">
        <v>0</v>
      </c>
      <c r="R182" s="68">
        <v>0</v>
      </c>
      <c r="S182" s="65">
        <f t="shared" si="9"/>
        <v>150000</v>
      </c>
      <c r="T182" s="68">
        <f t="shared" si="10"/>
        <v>158.46186351151488</v>
      </c>
      <c r="U182" s="68">
        <v>158.46186351151488</v>
      </c>
      <c r="X182" s="8" t="e">
        <f>VLOOKUP(C182,Z:AA,2,FALSE)</f>
        <v>#N/A</v>
      </c>
    </row>
    <row r="183" spans="1:24" ht="35.25" x14ac:dyDescent="0.5">
      <c r="A183" s="8">
        <v>1</v>
      </c>
      <c r="B183" s="134">
        <f>SUBTOTAL(103,$A$16:A183)</f>
        <v>166</v>
      </c>
      <c r="C183" s="40" t="s">
        <v>440</v>
      </c>
      <c r="D183" s="64">
        <v>1987</v>
      </c>
      <c r="E183" s="64"/>
      <c r="F183" s="64" t="s">
        <v>277</v>
      </c>
      <c r="G183" s="64">
        <v>5</v>
      </c>
      <c r="H183" s="64">
        <v>4</v>
      </c>
      <c r="I183" s="65">
        <v>2928.1</v>
      </c>
      <c r="J183" s="65">
        <v>2613.6</v>
      </c>
      <c r="K183" s="65">
        <v>2388.9</v>
      </c>
      <c r="L183" s="66">
        <v>106</v>
      </c>
      <c r="M183" s="64" t="s">
        <v>275</v>
      </c>
      <c r="N183" s="64" t="s">
        <v>279</v>
      </c>
      <c r="O183" s="67" t="s">
        <v>339</v>
      </c>
      <c r="P183" s="68">
        <v>150000</v>
      </c>
      <c r="Q183" s="68">
        <v>0</v>
      </c>
      <c r="R183" s="68">
        <v>0</v>
      </c>
      <c r="S183" s="65">
        <f t="shared" si="9"/>
        <v>150000</v>
      </c>
      <c r="T183" s="68">
        <f t="shared" si="10"/>
        <v>51.227758614801409</v>
      </c>
      <c r="U183" s="68">
        <v>51.227758614801409</v>
      </c>
      <c r="X183" s="8" t="e">
        <f>VLOOKUP(C183,Z:AA,2,FALSE)</f>
        <v>#N/A</v>
      </c>
    </row>
    <row r="184" spans="1:24" ht="35.25" x14ac:dyDescent="0.5">
      <c r="A184" s="8">
        <v>1</v>
      </c>
      <c r="B184" s="134">
        <f>SUBTOTAL(103,$A$16:A184)</f>
        <v>167</v>
      </c>
      <c r="C184" s="40" t="s">
        <v>441</v>
      </c>
      <c r="D184" s="64">
        <v>1846</v>
      </c>
      <c r="E184" s="64"/>
      <c r="F184" s="64" t="s">
        <v>277</v>
      </c>
      <c r="G184" s="64">
        <v>2</v>
      </c>
      <c r="H184" s="64">
        <v>1</v>
      </c>
      <c r="I184" s="65">
        <v>378.89</v>
      </c>
      <c r="J184" s="65">
        <v>325.39999999999998</v>
      </c>
      <c r="K184" s="65">
        <v>325.39999999999998</v>
      </c>
      <c r="L184" s="66">
        <v>17</v>
      </c>
      <c r="M184" s="64" t="s">
        <v>275</v>
      </c>
      <c r="N184" s="64" t="s">
        <v>276</v>
      </c>
      <c r="O184" s="67" t="s">
        <v>278</v>
      </c>
      <c r="P184" s="68">
        <v>120000</v>
      </c>
      <c r="Q184" s="68">
        <v>0</v>
      </c>
      <c r="R184" s="68">
        <v>0</v>
      </c>
      <c r="S184" s="65">
        <f t="shared" si="9"/>
        <v>120000</v>
      </c>
      <c r="T184" s="68">
        <f t="shared" si="10"/>
        <v>316.71461374013569</v>
      </c>
      <c r="U184" s="68">
        <v>316.71461374013569</v>
      </c>
      <c r="X184" s="8" t="e">
        <f>VLOOKUP(C184,Z:AA,2,FALSE)</f>
        <v>#N/A</v>
      </c>
    </row>
    <row r="185" spans="1:24" ht="35.25" x14ac:dyDescent="0.5">
      <c r="A185" s="8">
        <v>1</v>
      </c>
      <c r="B185" s="134">
        <f>SUBTOTAL(103,$A$16:A185)</f>
        <v>168</v>
      </c>
      <c r="C185" s="40" t="s">
        <v>442</v>
      </c>
      <c r="D185" s="64">
        <v>1964</v>
      </c>
      <c r="E185" s="64"/>
      <c r="F185" s="64" t="s">
        <v>277</v>
      </c>
      <c r="G185" s="64">
        <v>3</v>
      </c>
      <c r="H185" s="64">
        <v>2</v>
      </c>
      <c r="I185" s="65">
        <v>1192.79</v>
      </c>
      <c r="J185" s="65">
        <v>1161.32</v>
      </c>
      <c r="K185" s="65">
        <v>1130.3599999999999</v>
      </c>
      <c r="L185" s="66">
        <v>54</v>
      </c>
      <c r="M185" s="64" t="s">
        <v>275</v>
      </c>
      <c r="N185" s="64" t="s">
        <v>279</v>
      </c>
      <c r="O185" s="67" t="s">
        <v>335</v>
      </c>
      <c r="P185" s="68">
        <v>130000</v>
      </c>
      <c r="Q185" s="68">
        <v>0</v>
      </c>
      <c r="R185" s="68">
        <v>0</v>
      </c>
      <c r="S185" s="65">
        <f t="shared" si="9"/>
        <v>130000</v>
      </c>
      <c r="T185" s="68">
        <f t="shared" si="10"/>
        <v>108.9881705916381</v>
      </c>
      <c r="U185" s="68">
        <f>T185</f>
        <v>108.9881705916381</v>
      </c>
      <c r="X185" s="8" t="e">
        <f>VLOOKUP(C185,Z:AA,2,FALSE)</f>
        <v>#N/A</v>
      </c>
    </row>
    <row r="186" spans="1:24" ht="35.25" x14ac:dyDescent="0.5">
      <c r="A186" s="8">
        <v>1</v>
      </c>
      <c r="B186" s="134">
        <f>SUBTOTAL(103,$A$16:A186)</f>
        <v>169</v>
      </c>
      <c r="C186" s="40" t="s">
        <v>443</v>
      </c>
      <c r="D186" s="64">
        <v>1941</v>
      </c>
      <c r="E186" s="64"/>
      <c r="F186" s="64" t="s">
        <v>277</v>
      </c>
      <c r="G186" s="64">
        <v>2</v>
      </c>
      <c r="H186" s="64">
        <v>2</v>
      </c>
      <c r="I186" s="65">
        <v>858.1</v>
      </c>
      <c r="J186" s="65">
        <v>655.20000000000005</v>
      </c>
      <c r="K186" s="65">
        <v>655.20000000000005</v>
      </c>
      <c r="L186" s="66">
        <v>20</v>
      </c>
      <c r="M186" s="64" t="s">
        <v>275</v>
      </c>
      <c r="N186" s="64" t="s">
        <v>279</v>
      </c>
      <c r="O186" s="67" t="s">
        <v>338</v>
      </c>
      <c r="P186" s="68">
        <v>150000</v>
      </c>
      <c r="Q186" s="68">
        <v>0</v>
      </c>
      <c r="R186" s="68">
        <v>0</v>
      </c>
      <c r="S186" s="65">
        <f t="shared" si="9"/>
        <v>150000</v>
      </c>
      <c r="T186" s="68">
        <f t="shared" si="10"/>
        <v>174.80480130520917</v>
      </c>
      <c r="U186" s="68">
        <v>207.15370805137411</v>
      </c>
      <c r="X186" s="8" t="e">
        <f>VLOOKUP(C186,Z:AA,2,FALSE)</f>
        <v>#N/A</v>
      </c>
    </row>
    <row r="187" spans="1:24" ht="35.25" x14ac:dyDescent="0.5">
      <c r="A187" s="8">
        <v>1</v>
      </c>
      <c r="B187" s="134">
        <f>SUBTOTAL(103,$A$16:A187)</f>
        <v>170</v>
      </c>
      <c r="C187" s="40" t="s">
        <v>444</v>
      </c>
      <c r="D187" s="64">
        <v>1962</v>
      </c>
      <c r="E187" s="64"/>
      <c r="F187" s="64" t="s">
        <v>337</v>
      </c>
      <c r="G187" s="64">
        <v>2</v>
      </c>
      <c r="H187" s="64">
        <v>2</v>
      </c>
      <c r="I187" s="65">
        <v>590.99</v>
      </c>
      <c r="J187" s="65">
        <v>407.09</v>
      </c>
      <c r="K187" s="65">
        <v>407.09</v>
      </c>
      <c r="L187" s="66">
        <v>22</v>
      </c>
      <c r="M187" s="64" t="s">
        <v>275</v>
      </c>
      <c r="N187" s="64" t="s">
        <v>279</v>
      </c>
      <c r="O187" s="67" t="s">
        <v>341</v>
      </c>
      <c r="P187" s="68">
        <v>120000</v>
      </c>
      <c r="Q187" s="68">
        <v>0</v>
      </c>
      <c r="R187" s="68">
        <v>0</v>
      </c>
      <c r="S187" s="65">
        <f t="shared" si="9"/>
        <v>120000</v>
      </c>
      <c r="T187" s="68">
        <f t="shared" si="10"/>
        <v>203.04912096651381</v>
      </c>
      <c r="U187" s="68">
        <v>203.04912096651381</v>
      </c>
      <c r="X187" s="8" t="e">
        <f>VLOOKUP(C187,Z:AA,2,FALSE)</f>
        <v>#N/A</v>
      </c>
    </row>
    <row r="188" spans="1:24" ht="35.25" x14ac:dyDescent="0.5">
      <c r="B188" s="40" t="s">
        <v>826</v>
      </c>
      <c r="C188" s="135"/>
      <c r="D188" s="64" t="s">
        <v>817</v>
      </c>
      <c r="E188" s="64" t="s">
        <v>817</v>
      </c>
      <c r="F188" s="64" t="s">
        <v>817</v>
      </c>
      <c r="G188" s="64" t="s">
        <v>817</v>
      </c>
      <c r="H188" s="64" t="s">
        <v>817</v>
      </c>
      <c r="I188" s="65">
        <f>SUM(I189:I209)</f>
        <v>102108.18</v>
      </c>
      <c r="J188" s="65">
        <f t="shared" ref="J188:L188" si="11">SUM(J189:J209)</f>
        <v>81694.469999999987</v>
      </c>
      <c r="K188" s="65">
        <f t="shared" si="11"/>
        <v>77642.169999999984</v>
      </c>
      <c r="L188" s="66">
        <f t="shared" si="11"/>
        <v>3528</v>
      </c>
      <c r="M188" s="64" t="s">
        <v>817</v>
      </c>
      <c r="N188" s="64" t="s">
        <v>817</v>
      </c>
      <c r="O188" s="67" t="s">
        <v>817</v>
      </c>
      <c r="P188" s="65">
        <v>78263694.11999999</v>
      </c>
      <c r="Q188" s="65">
        <v>0</v>
      </c>
      <c r="R188" s="65">
        <v>0</v>
      </c>
      <c r="S188" s="65">
        <f t="shared" si="9"/>
        <v>78263694.11999999</v>
      </c>
      <c r="T188" s="68">
        <f t="shared" si="10"/>
        <v>766.47820106087477</v>
      </c>
      <c r="U188" s="68">
        <f>MAX(U189:U209)</f>
        <v>7876.4581005586588</v>
      </c>
      <c r="X188" s="8" t="e">
        <f>VLOOKUP(C188,Z:AA,2,FALSE)</f>
        <v>#N/A</v>
      </c>
    </row>
    <row r="189" spans="1:24" ht="35.25" x14ac:dyDescent="0.5">
      <c r="A189" s="8">
        <v>1</v>
      </c>
      <c r="B189" s="134">
        <f>SUBTOTAL(103,$A$16:A189)</f>
        <v>171</v>
      </c>
      <c r="C189" s="41" t="s">
        <v>827</v>
      </c>
      <c r="D189" s="64">
        <v>1960</v>
      </c>
      <c r="E189" s="64"/>
      <c r="F189" s="64" t="s">
        <v>277</v>
      </c>
      <c r="G189" s="64">
        <v>4</v>
      </c>
      <c r="H189" s="64">
        <v>3</v>
      </c>
      <c r="I189" s="65">
        <v>2116.5</v>
      </c>
      <c r="J189" s="65">
        <v>1931.2</v>
      </c>
      <c r="K189" s="65">
        <v>1680.5</v>
      </c>
      <c r="L189" s="66">
        <v>73</v>
      </c>
      <c r="M189" s="64" t="s">
        <v>275</v>
      </c>
      <c r="N189" s="64" t="s">
        <v>279</v>
      </c>
      <c r="O189" s="67" t="s">
        <v>868</v>
      </c>
      <c r="P189" s="68">
        <v>8097350.3199999994</v>
      </c>
      <c r="Q189" s="68">
        <v>0</v>
      </c>
      <c r="R189" s="68">
        <v>0</v>
      </c>
      <c r="S189" s="65">
        <f t="shared" si="9"/>
        <v>8097350.3199999994</v>
      </c>
      <c r="T189" s="68">
        <f t="shared" si="10"/>
        <v>3825.8210819749584</v>
      </c>
      <c r="U189" s="68">
        <v>4761.4940609496807</v>
      </c>
      <c r="X189" s="8" t="e">
        <f>VLOOKUP(C189,Z:AA,2,FALSE)</f>
        <v>#N/A</v>
      </c>
    </row>
    <row r="190" spans="1:24" ht="35.25" x14ac:dyDescent="0.5">
      <c r="A190" s="8">
        <v>1</v>
      </c>
      <c r="B190" s="134">
        <f>SUBTOTAL(103,$A$16:A190)</f>
        <v>172</v>
      </c>
      <c r="C190" s="41" t="s">
        <v>828</v>
      </c>
      <c r="D190" s="64">
        <v>1938</v>
      </c>
      <c r="E190" s="64"/>
      <c r="F190" s="64" t="s">
        <v>337</v>
      </c>
      <c r="G190" s="64">
        <v>2</v>
      </c>
      <c r="H190" s="64">
        <v>2</v>
      </c>
      <c r="I190" s="65">
        <v>692.4</v>
      </c>
      <c r="J190" s="65">
        <v>632.79999999999995</v>
      </c>
      <c r="K190" s="65">
        <v>632.79999999999995</v>
      </c>
      <c r="L190" s="66">
        <v>23</v>
      </c>
      <c r="M190" s="64" t="s">
        <v>275</v>
      </c>
      <c r="N190" s="64" t="s">
        <v>276</v>
      </c>
      <c r="O190" s="67" t="s">
        <v>278</v>
      </c>
      <c r="P190" s="68">
        <v>2421015.9000000004</v>
      </c>
      <c r="Q190" s="68">
        <v>0</v>
      </c>
      <c r="R190" s="68">
        <v>0</v>
      </c>
      <c r="S190" s="65">
        <f t="shared" si="9"/>
        <v>2421015.9000000004</v>
      </c>
      <c r="T190" s="68">
        <f t="shared" si="10"/>
        <v>3496.5567590987876</v>
      </c>
      <c r="U190" s="68">
        <v>3846.2131715771234</v>
      </c>
      <c r="X190" s="8" t="e">
        <f>VLOOKUP(C190,Z:AA,2,FALSE)</f>
        <v>#N/A</v>
      </c>
    </row>
    <row r="191" spans="1:24" ht="35.25" x14ac:dyDescent="0.5">
      <c r="A191" s="8">
        <v>1</v>
      </c>
      <c r="B191" s="134">
        <f>SUBTOTAL(103,$A$16:A191)</f>
        <v>173</v>
      </c>
      <c r="C191" s="41" t="s">
        <v>829</v>
      </c>
      <c r="D191" s="64">
        <v>1961</v>
      </c>
      <c r="E191" s="64"/>
      <c r="F191" s="64" t="s">
        <v>277</v>
      </c>
      <c r="G191" s="64">
        <v>2</v>
      </c>
      <c r="H191" s="64">
        <v>1</v>
      </c>
      <c r="I191" s="65">
        <v>296.39999999999998</v>
      </c>
      <c r="J191" s="65">
        <v>275.5</v>
      </c>
      <c r="K191" s="65">
        <v>275.5</v>
      </c>
      <c r="L191" s="66">
        <v>8</v>
      </c>
      <c r="M191" s="64" t="s">
        <v>275</v>
      </c>
      <c r="N191" s="64" t="s">
        <v>279</v>
      </c>
      <c r="O191" s="67" t="s">
        <v>869</v>
      </c>
      <c r="P191" s="68">
        <v>1257978.8500000001</v>
      </c>
      <c r="Q191" s="68">
        <v>0</v>
      </c>
      <c r="R191" s="68">
        <v>0</v>
      </c>
      <c r="S191" s="65">
        <f t="shared" si="9"/>
        <v>1257978.8500000001</v>
      </c>
      <c r="T191" s="68">
        <f t="shared" si="10"/>
        <v>4244.1931511470993</v>
      </c>
      <c r="U191" s="68">
        <v>4668.6133603238868</v>
      </c>
      <c r="X191" s="8" t="e">
        <f>VLOOKUP(C191,Z:AA,2,FALSE)</f>
        <v>#N/A</v>
      </c>
    </row>
    <row r="192" spans="1:24" ht="35.25" x14ac:dyDescent="0.5">
      <c r="A192" s="8">
        <v>1</v>
      </c>
      <c r="B192" s="134">
        <f>SUBTOTAL(103,$A$16:A192)</f>
        <v>174</v>
      </c>
      <c r="C192" s="41" t="s">
        <v>830</v>
      </c>
      <c r="D192" s="64">
        <v>1988</v>
      </c>
      <c r="E192" s="64"/>
      <c r="F192" s="64" t="s">
        <v>331</v>
      </c>
      <c r="G192" s="64">
        <v>9</v>
      </c>
      <c r="H192" s="64">
        <v>3</v>
      </c>
      <c r="I192" s="65">
        <v>6561.4</v>
      </c>
      <c r="J192" s="65">
        <v>5844</v>
      </c>
      <c r="K192" s="65">
        <v>5844</v>
      </c>
      <c r="L192" s="66">
        <v>243</v>
      </c>
      <c r="M192" s="64" t="s">
        <v>275</v>
      </c>
      <c r="N192" s="64" t="s">
        <v>279</v>
      </c>
      <c r="O192" s="67" t="s">
        <v>870</v>
      </c>
      <c r="P192" s="68">
        <v>5934718.2300000004</v>
      </c>
      <c r="Q192" s="68">
        <v>0</v>
      </c>
      <c r="R192" s="68">
        <v>0</v>
      </c>
      <c r="S192" s="65">
        <f t="shared" si="9"/>
        <v>5934718.2300000004</v>
      </c>
      <c r="T192" s="68">
        <f t="shared" si="10"/>
        <v>904.48962568963952</v>
      </c>
      <c r="U192" s="68">
        <v>1027.9679641539915</v>
      </c>
      <c r="X192" s="8" t="e">
        <f>VLOOKUP(C192,Z:AA,2,FALSE)</f>
        <v>#N/A</v>
      </c>
    </row>
    <row r="193" spans="1:24" ht="35.25" x14ac:dyDescent="0.5">
      <c r="A193" s="8">
        <v>1</v>
      </c>
      <c r="B193" s="134">
        <f>SUBTOTAL(103,$A$16:A193)</f>
        <v>175</v>
      </c>
      <c r="C193" s="41" t="s">
        <v>831</v>
      </c>
      <c r="D193" s="64">
        <v>1988</v>
      </c>
      <c r="E193" s="64"/>
      <c r="F193" s="64" t="s">
        <v>277</v>
      </c>
      <c r="G193" s="64">
        <v>9</v>
      </c>
      <c r="H193" s="64">
        <v>4</v>
      </c>
      <c r="I193" s="65">
        <v>9256.7000000000007</v>
      </c>
      <c r="J193" s="65">
        <v>8471</v>
      </c>
      <c r="K193" s="65">
        <v>8471</v>
      </c>
      <c r="L193" s="66">
        <v>452</v>
      </c>
      <c r="M193" s="64" t="s">
        <v>275</v>
      </c>
      <c r="N193" s="64" t="s">
        <v>279</v>
      </c>
      <c r="O193" s="67" t="s">
        <v>869</v>
      </c>
      <c r="P193" s="68">
        <v>7912760.5899999999</v>
      </c>
      <c r="Q193" s="68">
        <v>0</v>
      </c>
      <c r="R193" s="68">
        <v>0</v>
      </c>
      <c r="S193" s="65">
        <f t="shared" si="9"/>
        <v>7912760.5899999999</v>
      </c>
      <c r="T193" s="68">
        <f t="shared" si="10"/>
        <v>854.81441442414678</v>
      </c>
      <c r="U193" s="68">
        <v>971.53542839240754</v>
      </c>
      <c r="X193" s="8" t="e">
        <f>VLOOKUP(C193,Z:AA,2,FALSE)</f>
        <v>#N/A</v>
      </c>
    </row>
    <row r="194" spans="1:24" ht="35.25" x14ac:dyDescent="0.5">
      <c r="A194" s="8">
        <v>1</v>
      </c>
      <c r="B194" s="134">
        <f>SUBTOTAL(103,$A$16:A194)</f>
        <v>176</v>
      </c>
      <c r="C194" s="41" t="s">
        <v>832</v>
      </c>
      <c r="D194" s="64">
        <v>1984</v>
      </c>
      <c r="E194" s="64"/>
      <c r="F194" s="64" t="s">
        <v>331</v>
      </c>
      <c r="G194" s="64">
        <v>9</v>
      </c>
      <c r="H194" s="64">
        <v>5</v>
      </c>
      <c r="I194" s="65">
        <v>12333.3</v>
      </c>
      <c r="J194" s="65">
        <v>9670</v>
      </c>
      <c r="K194" s="65">
        <v>9670</v>
      </c>
      <c r="L194" s="66">
        <v>417</v>
      </c>
      <c r="M194" s="64" t="s">
        <v>275</v>
      </c>
      <c r="N194" s="64" t="s">
        <v>279</v>
      </c>
      <c r="O194" s="67" t="s">
        <v>871</v>
      </c>
      <c r="P194" s="68">
        <v>9890655.1699999999</v>
      </c>
      <c r="Q194" s="68">
        <v>0</v>
      </c>
      <c r="R194" s="68">
        <v>0</v>
      </c>
      <c r="S194" s="65">
        <f t="shared" si="9"/>
        <v>9890655.1699999999</v>
      </c>
      <c r="T194" s="68">
        <f t="shared" si="10"/>
        <v>801.94718120859795</v>
      </c>
      <c r="U194" s="68">
        <v>911.47665263960175</v>
      </c>
      <c r="X194" s="8" t="e">
        <f>VLOOKUP(C194,Z:AA,2,FALSE)</f>
        <v>#N/A</v>
      </c>
    </row>
    <row r="195" spans="1:24" ht="35.25" x14ac:dyDescent="0.5">
      <c r="A195" s="8">
        <v>1</v>
      </c>
      <c r="B195" s="134">
        <f>SUBTOTAL(103,$A$16:A195)</f>
        <v>177</v>
      </c>
      <c r="C195" s="41" t="s">
        <v>833</v>
      </c>
      <c r="D195" s="64">
        <v>1987</v>
      </c>
      <c r="E195" s="64"/>
      <c r="F195" s="64" t="s">
        <v>331</v>
      </c>
      <c r="G195" s="64">
        <v>9</v>
      </c>
      <c r="H195" s="64">
        <v>5</v>
      </c>
      <c r="I195" s="65">
        <v>12462.6</v>
      </c>
      <c r="J195" s="65">
        <v>9746.7999999999993</v>
      </c>
      <c r="K195" s="65">
        <v>9746.7999999999993</v>
      </c>
      <c r="L195" s="66">
        <v>419</v>
      </c>
      <c r="M195" s="64" t="s">
        <v>275</v>
      </c>
      <c r="N195" s="64" t="s">
        <v>279</v>
      </c>
      <c r="O195" s="67" t="s">
        <v>871</v>
      </c>
      <c r="P195" s="68">
        <v>9890655.1699999999</v>
      </c>
      <c r="Q195" s="68">
        <v>0</v>
      </c>
      <c r="R195" s="68">
        <v>0</v>
      </c>
      <c r="S195" s="65">
        <f t="shared" si="9"/>
        <v>9890655.1699999999</v>
      </c>
      <c r="T195" s="68">
        <f t="shared" si="10"/>
        <v>793.62694542069869</v>
      </c>
      <c r="U195" s="68">
        <v>902.02004397156293</v>
      </c>
      <c r="X195" s="8" t="e">
        <f>VLOOKUP(C195,Z:AA,2,FALSE)</f>
        <v>#N/A</v>
      </c>
    </row>
    <row r="196" spans="1:24" ht="35.25" x14ac:dyDescent="0.5">
      <c r="A196" s="8">
        <v>1</v>
      </c>
      <c r="B196" s="134">
        <f>SUBTOTAL(103,$A$16:A196)</f>
        <v>178</v>
      </c>
      <c r="C196" s="41" t="s">
        <v>834</v>
      </c>
      <c r="D196" s="64">
        <v>1937</v>
      </c>
      <c r="E196" s="64"/>
      <c r="F196" s="64" t="s">
        <v>277</v>
      </c>
      <c r="G196" s="64">
        <v>3</v>
      </c>
      <c r="H196" s="64">
        <v>4</v>
      </c>
      <c r="I196" s="65">
        <v>2718</v>
      </c>
      <c r="J196" s="65">
        <v>2039</v>
      </c>
      <c r="K196" s="65">
        <v>2039</v>
      </c>
      <c r="L196" s="66">
        <v>62</v>
      </c>
      <c r="M196" s="64" t="s">
        <v>275</v>
      </c>
      <c r="N196" s="64" t="s">
        <v>279</v>
      </c>
      <c r="O196" s="67" t="s">
        <v>872</v>
      </c>
      <c r="P196" s="68">
        <v>9311263.3400000017</v>
      </c>
      <c r="Q196" s="68">
        <v>0</v>
      </c>
      <c r="R196" s="68">
        <v>0</v>
      </c>
      <c r="S196" s="65">
        <f t="shared" si="9"/>
        <v>9311263.3400000017</v>
      </c>
      <c r="T196" s="68">
        <f t="shared" si="10"/>
        <v>3425.7775349521712</v>
      </c>
      <c r="U196" s="68">
        <v>4523.9799999999996</v>
      </c>
      <c r="X196" s="8" t="e">
        <f>VLOOKUP(C196,Z:AA,2,FALSE)</f>
        <v>#N/A</v>
      </c>
    </row>
    <row r="197" spans="1:24" ht="35.25" x14ac:dyDescent="0.5">
      <c r="A197" s="8">
        <v>1</v>
      </c>
      <c r="B197" s="134">
        <f>SUBTOTAL(103,$A$16:A197)</f>
        <v>179</v>
      </c>
      <c r="C197" s="41" t="s">
        <v>835</v>
      </c>
      <c r="D197" s="64">
        <v>1958</v>
      </c>
      <c r="E197" s="64"/>
      <c r="F197" s="64" t="s">
        <v>277</v>
      </c>
      <c r="G197" s="64">
        <v>2</v>
      </c>
      <c r="H197" s="64">
        <v>2</v>
      </c>
      <c r="I197" s="65">
        <v>478.27</v>
      </c>
      <c r="J197" s="65">
        <v>304.72000000000003</v>
      </c>
      <c r="K197" s="65">
        <v>304.72000000000003</v>
      </c>
      <c r="L197" s="66">
        <v>20</v>
      </c>
      <c r="M197" s="64" t="s">
        <v>275</v>
      </c>
      <c r="N197" s="64" t="s">
        <v>276</v>
      </c>
      <c r="O197" s="67" t="s">
        <v>278</v>
      </c>
      <c r="P197" s="68">
        <v>3204285.75</v>
      </c>
      <c r="Q197" s="68">
        <v>0</v>
      </c>
      <c r="R197" s="68">
        <v>0</v>
      </c>
      <c r="S197" s="65">
        <f t="shared" si="9"/>
        <v>3204285.75</v>
      </c>
      <c r="T197" s="68">
        <f t="shared" si="10"/>
        <v>6699.7423003742661</v>
      </c>
      <c r="U197" s="68">
        <v>7876.4581005586588</v>
      </c>
      <c r="X197" s="8" t="e">
        <f>VLOOKUP(C197,Z:AA,2,FALSE)</f>
        <v>#N/A</v>
      </c>
    </row>
    <row r="198" spans="1:24" ht="35.25" x14ac:dyDescent="0.5">
      <c r="A198" s="8">
        <v>1</v>
      </c>
      <c r="B198" s="134">
        <f>SUBTOTAL(103,$A$16:A198)</f>
        <v>180</v>
      </c>
      <c r="C198" s="41" t="s">
        <v>836</v>
      </c>
      <c r="D198" s="64">
        <v>1962</v>
      </c>
      <c r="E198" s="64"/>
      <c r="F198" s="64" t="s">
        <v>277</v>
      </c>
      <c r="G198" s="64">
        <v>6</v>
      </c>
      <c r="H198" s="64">
        <v>5</v>
      </c>
      <c r="I198" s="65">
        <v>5489.1</v>
      </c>
      <c r="J198" s="65">
        <v>4498.1000000000004</v>
      </c>
      <c r="K198" s="65">
        <v>4151.8999999999996</v>
      </c>
      <c r="L198" s="66">
        <v>130</v>
      </c>
      <c r="M198" s="64" t="s">
        <v>275</v>
      </c>
      <c r="N198" s="64" t="s">
        <v>279</v>
      </c>
      <c r="O198" s="67" t="s">
        <v>873</v>
      </c>
      <c r="P198" s="68">
        <v>8070053</v>
      </c>
      <c r="Q198" s="68">
        <v>0</v>
      </c>
      <c r="R198" s="68">
        <v>0</v>
      </c>
      <c r="S198" s="65">
        <f t="shared" si="9"/>
        <v>8070053</v>
      </c>
      <c r="T198" s="68">
        <f t="shared" si="10"/>
        <v>1470.1960248492467</v>
      </c>
      <c r="U198" s="68">
        <v>1617.2159370388588</v>
      </c>
      <c r="X198" s="8" t="e">
        <f>VLOOKUP(C198,Z:AA,2,FALSE)</f>
        <v>#N/A</v>
      </c>
    </row>
    <row r="199" spans="1:24" ht="35.25" x14ac:dyDescent="0.5">
      <c r="A199" s="8">
        <v>1</v>
      </c>
      <c r="B199" s="134">
        <f>SUBTOTAL(103,$A$16:A199)</f>
        <v>181</v>
      </c>
      <c r="C199" s="41" t="s">
        <v>837</v>
      </c>
      <c r="D199" s="64">
        <v>1962</v>
      </c>
      <c r="E199" s="64"/>
      <c r="F199" s="64" t="s">
        <v>277</v>
      </c>
      <c r="G199" s="64">
        <v>4</v>
      </c>
      <c r="H199" s="64">
        <v>3</v>
      </c>
      <c r="I199" s="65">
        <v>2946.2</v>
      </c>
      <c r="J199" s="65">
        <v>1810.2</v>
      </c>
      <c r="K199" s="65">
        <v>157.1</v>
      </c>
      <c r="L199" s="66">
        <v>95</v>
      </c>
      <c r="M199" s="64" t="s">
        <v>275</v>
      </c>
      <c r="N199" s="64" t="s">
        <v>279</v>
      </c>
      <c r="O199" s="67" t="s">
        <v>870</v>
      </c>
      <c r="P199" s="68">
        <v>5126857.2</v>
      </c>
      <c r="Q199" s="68">
        <v>0</v>
      </c>
      <c r="R199" s="68">
        <v>0</v>
      </c>
      <c r="S199" s="65">
        <f t="shared" si="9"/>
        <v>5126857.2</v>
      </c>
      <c r="T199" s="68">
        <f t="shared" si="10"/>
        <v>1740.1592559907679</v>
      </c>
      <c r="U199" s="68">
        <v>1914.1755481637365</v>
      </c>
      <c r="X199" s="8" t="e">
        <f>VLOOKUP(C199,Z:AA,2,FALSE)</f>
        <v>#N/A</v>
      </c>
    </row>
    <row r="200" spans="1:24" ht="35.25" x14ac:dyDescent="0.5">
      <c r="A200" s="8">
        <v>1</v>
      </c>
      <c r="B200" s="134">
        <f>SUBTOTAL(103,$A$16:A200)</f>
        <v>182</v>
      </c>
      <c r="C200" s="41" t="s">
        <v>838</v>
      </c>
      <c r="D200" s="64">
        <v>1930</v>
      </c>
      <c r="E200" s="64"/>
      <c r="F200" s="64" t="s">
        <v>277</v>
      </c>
      <c r="G200" s="64">
        <v>4</v>
      </c>
      <c r="H200" s="64">
        <v>2</v>
      </c>
      <c r="I200" s="65">
        <v>3000</v>
      </c>
      <c r="J200" s="65">
        <v>2823.84</v>
      </c>
      <c r="K200" s="65">
        <v>1772.64</v>
      </c>
      <c r="L200" s="66">
        <v>98</v>
      </c>
      <c r="M200" s="64" t="s">
        <v>275</v>
      </c>
      <c r="N200" s="64" t="s">
        <v>276</v>
      </c>
      <c r="O200" s="67" t="s">
        <v>278</v>
      </c>
      <c r="P200" s="68">
        <v>6066100.6000000006</v>
      </c>
      <c r="Q200" s="68">
        <v>0</v>
      </c>
      <c r="R200" s="68">
        <v>0</v>
      </c>
      <c r="S200" s="65">
        <f t="shared" si="9"/>
        <v>6066100.6000000006</v>
      </c>
      <c r="T200" s="68">
        <f t="shared" si="10"/>
        <v>2022.0335333333335</v>
      </c>
      <c r="U200" s="68">
        <v>2332.404</v>
      </c>
      <c r="X200" s="8" t="e">
        <f>VLOOKUP(C200,Z:AA,2,FALSE)</f>
        <v>#N/A</v>
      </c>
    </row>
    <row r="201" spans="1:24" ht="35.25" x14ac:dyDescent="0.5">
      <c r="A201" s="8">
        <v>1</v>
      </c>
      <c r="B201" s="134">
        <f>SUBTOTAL(103,$A$16:A201)</f>
        <v>183</v>
      </c>
      <c r="C201" s="41" t="s">
        <v>839</v>
      </c>
      <c r="D201" s="64">
        <v>1959</v>
      </c>
      <c r="E201" s="64"/>
      <c r="F201" s="64" t="s">
        <v>349</v>
      </c>
      <c r="G201" s="64">
        <v>3</v>
      </c>
      <c r="H201" s="64">
        <v>2</v>
      </c>
      <c r="I201" s="65">
        <v>1267.5</v>
      </c>
      <c r="J201" s="65">
        <v>1160</v>
      </c>
      <c r="K201" s="65">
        <v>785.9</v>
      </c>
      <c r="L201" s="66">
        <v>31</v>
      </c>
      <c r="M201" s="64" t="s">
        <v>275</v>
      </c>
      <c r="N201" s="64" t="s">
        <v>279</v>
      </c>
      <c r="O201" s="67" t="s">
        <v>870</v>
      </c>
      <c r="P201" s="68">
        <v>120000</v>
      </c>
      <c r="Q201" s="68">
        <v>0</v>
      </c>
      <c r="R201" s="68">
        <v>0</v>
      </c>
      <c r="S201" s="65">
        <f t="shared" si="9"/>
        <v>120000</v>
      </c>
      <c r="T201" s="68">
        <f t="shared" si="10"/>
        <v>94.674556213017752</v>
      </c>
      <c r="U201" s="68">
        <v>94.674556213017752</v>
      </c>
      <c r="X201" s="8" t="e">
        <f>VLOOKUP(C201,Z:AA,2,FALSE)</f>
        <v>#N/A</v>
      </c>
    </row>
    <row r="202" spans="1:24" ht="35.25" x14ac:dyDescent="0.5">
      <c r="A202" s="8">
        <v>1</v>
      </c>
      <c r="B202" s="134">
        <f>SUBTOTAL(103,$A$16:A202)</f>
        <v>184</v>
      </c>
      <c r="C202" s="41" t="s">
        <v>840</v>
      </c>
      <c r="D202" s="64">
        <v>1992</v>
      </c>
      <c r="E202" s="64"/>
      <c r="F202" s="64" t="s">
        <v>331</v>
      </c>
      <c r="G202" s="64">
        <v>9</v>
      </c>
      <c r="H202" s="64">
        <v>3</v>
      </c>
      <c r="I202" s="65">
        <v>8073.1</v>
      </c>
      <c r="J202" s="65">
        <v>5829</v>
      </c>
      <c r="K202" s="65">
        <v>5829</v>
      </c>
      <c r="L202" s="66">
        <v>241</v>
      </c>
      <c r="M202" s="64" t="s">
        <v>275</v>
      </c>
      <c r="N202" s="64" t="s">
        <v>279</v>
      </c>
      <c r="O202" s="67" t="s">
        <v>868</v>
      </c>
      <c r="P202" s="68">
        <v>100000</v>
      </c>
      <c r="Q202" s="68">
        <v>0</v>
      </c>
      <c r="R202" s="68">
        <v>0</v>
      </c>
      <c r="S202" s="65">
        <f t="shared" si="9"/>
        <v>100000</v>
      </c>
      <c r="T202" s="68">
        <f t="shared" si="10"/>
        <v>12.386815473609889</v>
      </c>
      <c r="U202" s="68">
        <v>12.386815473609889</v>
      </c>
      <c r="X202" s="8" t="e">
        <f>VLOOKUP(C202,Z:AA,2,FALSE)</f>
        <v>#N/A</v>
      </c>
    </row>
    <row r="203" spans="1:24" ht="35.25" x14ac:dyDescent="0.5">
      <c r="A203" s="8">
        <v>1</v>
      </c>
      <c r="B203" s="134">
        <f>SUBTOTAL(103,$A$16:A203)</f>
        <v>185</v>
      </c>
      <c r="C203" s="41" t="s">
        <v>841</v>
      </c>
      <c r="D203" s="64">
        <v>1993</v>
      </c>
      <c r="E203" s="64"/>
      <c r="F203" s="64" t="s">
        <v>331</v>
      </c>
      <c r="G203" s="64">
        <v>9</v>
      </c>
      <c r="H203" s="64">
        <v>4</v>
      </c>
      <c r="I203" s="65">
        <v>11047.1</v>
      </c>
      <c r="J203" s="65">
        <v>7851.2</v>
      </c>
      <c r="K203" s="65">
        <v>7851.2</v>
      </c>
      <c r="L203" s="66">
        <v>267</v>
      </c>
      <c r="M203" s="64" t="s">
        <v>275</v>
      </c>
      <c r="N203" s="64" t="s">
        <v>279</v>
      </c>
      <c r="O203" s="67" t="s">
        <v>874</v>
      </c>
      <c r="P203" s="68">
        <v>120000</v>
      </c>
      <c r="Q203" s="68">
        <v>0</v>
      </c>
      <c r="R203" s="68">
        <v>0</v>
      </c>
      <c r="S203" s="65">
        <f t="shared" si="9"/>
        <v>120000</v>
      </c>
      <c r="T203" s="68">
        <f t="shared" si="10"/>
        <v>10.862579319459405</v>
      </c>
      <c r="U203" s="68">
        <v>10.862579319459405</v>
      </c>
      <c r="X203" s="8" t="e">
        <f>VLOOKUP(C203,Z:AA,2,FALSE)</f>
        <v>#N/A</v>
      </c>
    </row>
    <row r="204" spans="1:24" ht="35.25" x14ac:dyDescent="0.5">
      <c r="A204" s="8">
        <v>1</v>
      </c>
      <c r="B204" s="134">
        <f>SUBTOTAL(103,$A$16:A204)</f>
        <v>186</v>
      </c>
      <c r="C204" s="41" t="s">
        <v>1177</v>
      </c>
      <c r="D204" s="64">
        <v>1960</v>
      </c>
      <c r="E204" s="64"/>
      <c r="F204" s="64" t="s">
        <v>277</v>
      </c>
      <c r="G204" s="64">
        <v>3</v>
      </c>
      <c r="H204" s="64">
        <v>2</v>
      </c>
      <c r="I204" s="65">
        <v>1377.9</v>
      </c>
      <c r="J204" s="65">
        <v>966.6</v>
      </c>
      <c r="K204" s="65">
        <v>966.6</v>
      </c>
      <c r="L204" s="66">
        <v>28</v>
      </c>
      <c r="M204" s="64" t="s">
        <v>275</v>
      </c>
      <c r="N204" s="64" t="s">
        <v>279</v>
      </c>
      <c r="O204" s="67" t="s">
        <v>1180</v>
      </c>
      <c r="P204" s="68">
        <v>100000</v>
      </c>
      <c r="Q204" s="68">
        <v>0</v>
      </c>
      <c r="R204" s="68">
        <v>0</v>
      </c>
      <c r="S204" s="65">
        <f t="shared" si="9"/>
        <v>100000</v>
      </c>
      <c r="T204" s="68">
        <f t="shared" si="10"/>
        <v>72.57420712678713</v>
      </c>
      <c r="U204" s="68">
        <f>T204</f>
        <v>72.57420712678713</v>
      </c>
      <c r="X204" s="8" t="e">
        <f>VLOOKUP(C204,Z:AA,2,FALSE)</f>
        <v>#N/A</v>
      </c>
    </row>
    <row r="205" spans="1:24" ht="35.25" x14ac:dyDescent="0.5">
      <c r="A205" s="8">
        <v>1</v>
      </c>
      <c r="B205" s="134">
        <f>SUBTOTAL(103,$A$16:A205)</f>
        <v>187</v>
      </c>
      <c r="C205" s="41" t="s">
        <v>843</v>
      </c>
      <c r="D205" s="64">
        <v>1929</v>
      </c>
      <c r="E205" s="64"/>
      <c r="F205" s="64" t="s">
        <v>277</v>
      </c>
      <c r="G205" s="64">
        <v>4</v>
      </c>
      <c r="H205" s="64">
        <v>5</v>
      </c>
      <c r="I205" s="65">
        <v>2912.91</v>
      </c>
      <c r="J205" s="65">
        <v>2492.91</v>
      </c>
      <c r="K205" s="65">
        <v>2305.0100000000002</v>
      </c>
      <c r="L205" s="66">
        <v>99</v>
      </c>
      <c r="M205" s="64" t="s">
        <v>275</v>
      </c>
      <c r="N205" s="64" t="s">
        <v>279</v>
      </c>
      <c r="O205" s="67" t="s">
        <v>875</v>
      </c>
      <c r="P205" s="68">
        <v>200000</v>
      </c>
      <c r="Q205" s="68">
        <v>0</v>
      </c>
      <c r="R205" s="68">
        <v>0</v>
      </c>
      <c r="S205" s="65">
        <f t="shared" si="9"/>
        <v>200000</v>
      </c>
      <c r="T205" s="68">
        <f t="shared" si="10"/>
        <v>68.659862474295466</v>
      </c>
      <c r="U205" s="68">
        <v>68.659862474295466</v>
      </c>
      <c r="X205" s="8" t="e">
        <f>VLOOKUP(C205,Z:AA,2,FALSE)</f>
        <v>#N/A</v>
      </c>
    </row>
    <row r="206" spans="1:24" ht="35.25" x14ac:dyDescent="0.5">
      <c r="A206" s="8">
        <v>1</v>
      </c>
      <c r="B206" s="134">
        <f>SUBTOTAL(103,$A$16:A206)</f>
        <v>188</v>
      </c>
      <c r="C206" s="41" t="s">
        <v>844</v>
      </c>
      <c r="D206" s="64">
        <v>1994</v>
      </c>
      <c r="E206" s="64"/>
      <c r="F206" s="64" t="s">
        <v>331</v>
      </c>
      <c r="G206" s="64">
        <v>9</v>
      </c>
      <c r="H206" s="64">
        <v>2</v>
      </c>
      <c r="I206" s="65">
        <v>4866.8599999999997</v>
      </c>
      <c r="J206" s="65">
        <v>3886.2</v>
      </c>
      <c r="K206" s="65">
        <v>3886.2</v>
      </c>
      <c r="L206" s="66">
        <v>159</v>
      </c>
      <c r="M206" s="64" t="s">
        <v>275</v>
      </c>
      <c r="N206" s="64" t="s">
        <v>279</v>
      </c>
      <c r="O206" s="67" t="s">
        <v>870</v>
      </c>
      <c r="P206" s="68">
        <v>100000</v>
      </c>
      <c r="Q206" s="68">
        <v>0</v>
      </c>
      <c r="R206" s="68">
        <v>0</v>
      </c>
      <c r="S206" s="65">
        <f t="shared" ref="S206:S269" si="12">P206-Q206-R206</f>
        <v>100000</v>
      </c>
      <c r="T206" s="68">
        <f t="shared" ref="T206:T269" si="13">P206/I206</f>
        <v>20.547128949671865</v>
      </c>
      <c r="U206" s="68">
        <v>20.547128949671865</v>
      </c>
      <c r="X206" s="8" t="e">
        <f>VLOOKUP(C206,Z:AA,2,FALSE)</f>
        <v>#N/A</v>
      </c>
    </row>
    <row r="207" spans="1:24" ht="35.25" x14ac:dyDescent="0.5">
      <c r="A207" s="8">
        <v>1</v>
      </c>
      <c r="B207" s="134">
        <f>SUBTOTAL(103,$A$16:A207)</f>
        <v>189</v>
      </c>
      <c r="C207" s="41" t="s">
        <v>845</v>
      </c>
      <c r="D207" s="64">
        <v>1966</v>
      </c>
      <c r="E207" s="64"/>
      <c r="F207" s="64" t="s">
        <v>277</v>
      </c>
      <c r="G207" s="64">
        <v>4</v>
      </c>
      <c r="H207" s="64">
        <v>4</v>
      </c>
      <c r="I207" s="65">
        <v>3436.5</v>
      </c>
      <c r="J207" s="65">
        <v>2673</v>
      </c>
      <c r="K207" s="65">
        <v>2483.9</v>
      </c>
      <c r="L207" s="66">
        <v>109</v>
      </c>
      <c r="M207" s="64" t="s">
        <v>275</v>
      </c>
      <c r="N207" s="64" t="s">
        <v>279</v>
      </c>
      <c r="O207" s="67" t="s">
        <v>870</v>
      </c>
      <c r="P207" s="68">
        <v>140000</v>
      </c>
      <c r="Q207" s="68">
        <v>0</v>
      </c>
      <c r="R207" s="68">
        <v>0</v>
      </c>
      <c r="S207" s="65">
        <f t="shared" si="12"/>
        <v>140000</v>
      </c>
      <c r="T207" s="68">
        <f t="shared" si="13"/>
        <v>40.73912410883166</v>
      </c>
      <c r="U207" s="68">
        <v>40.73912410883166</v>
      </c>
      <c r="X207" s="8" t="e">
        <f>VLOOKUP(C207,Z:AA,2,FALSE)</f>
        <v>#N/A</v>
      </c>
    </row>
    <row r="208" spans="1:24" ht="35.25" x14ac:dyDescent="0.5">
      <c r="A208" s="8">
        <v>1</v>
      </c>
      <c r="B208" s="134">
        <f>SUBTOTAL(103,$A$16:A208)</f>
        <v>190</v>
      </c>
      <c r="C208" s="41" t="s">
        <v>846</v>
      </c>
      <c r="D208" s="64">
        <v>1992</v>
      </c>
      <c r="E208" s="64"/>
      <c r="F208" s="64" t="s">
        <v>331</v>
      </c>
      <c r="G208" s="64">
        <v>9</v>
      </c>
      <c r="H208" s="64">
        <v>2</v>
      </c>
      <c r="I208" s="65">
        <v>4929.04</v>
      </c>
      <c r="J208" s="65">
        <v>3924.5</v>
      </c>
      <c r="K208" s="65">
        <v>3924.5</v>
      </c>
      <c r="L208" s="66">
        <v>180</v>
      </c>
      <c r="M208" s="64" t="s">
        <v>275</v>
      </c>
      <c r="N208" s="64" t="s">
        <v>279</v>
      </c>
      <c r="O208" s="67" t="s">
        <v>876</v>
      </c>
      <c r="P208" s="68">
        <v>100000</v>
      </c>
      <c r="Q208" s="68">
        <v>0</v>
      </c>
      <c r="R208" s="68">
        <v>0</v>
      </c>
      <c r="S208" s="65">
        <f t="shared" si="12"/>
        <v>100000</v>
      </c>
      <c r="T208" s="68">
        <f t="shared" si="13"/>
        <v>20.2879262493305</v>
      </c>
      <c r="U208" s="68">
        <v>20.2879262493305</v>
      </c>
      <c r="X208" s="8" t="e">
        <f>VLOOKUP(C208,Z:AA,2,FALSE)</f>
        <v>#N/A</v>
      </c>
    </row>
    <row r="209" spans="1:24" ht="35.25" x14ac:dyDescent="0.5">
      <c r="A209" s="8">
        <v>1</v>
      </c>
      <c r="B209" s="134">
        <f>SUBTOTAL(103,$A$16:A209)</f>
        <v>191</v>
      </c>
      <c r="C209" s="41" t="s">
        <v>847</v>
      </c>
      <c r="D209" s="64">
        <v>1990</v>
      </c>
      <c r="E209" s="64"/>
      <c r="F209" s="64" t="s">
        <v>277</v>
      </c>
      <c r="G209" s="64">
        <v>9</v>
      </c>
      <c r="H209" s="64">
        <v>1</v>
      </c>
      <c r="I209" s="65">
        <v>5846.4</v>
      </c>
      <c r="J209" s="65">
        <v>4863.8999999999996</v>
      </c>
      <c r="K209" s="65">
        <v>4863.8999999999996</v>
      </c>
      <c r="L209" s="66">
        <v>374</v>
      </c>
      <c r="M209" s="64" t="s">
        <v>275</v>
      </c>
      <c r="N209" s="64" t="s">
        <v>279</v>
      </c>
      <c r="O209" s="67" t="s">
        <v>877</v>
      </c>
      <c r="P209" s="68">
        <v>100000</v>
      </c>
      <c r="Q209" s="68">
        <v>0</v>
      </c>
      <c r="R209" s="68">
        <v>0</v>
      </c>
      <c r="S209" s="65">
        <f t="shared" si="12"/>
        <v>100000</v>
      </c>
      <c r="T209" s="68">
        <f t="shared" si="13"/>
        <v>17.104542966611934</v>
      </c>
      <c r="U209" s="68">
        <v>17.104542966611934</v>
      </c>
      <c r="X209" s="8" t="e">
        <f>VLOOKUP(C209,Z:AA,2,FALSE)</f>
        <v>#N/A</v>
      </c>
    </row>
    <row r="210" spans="1:24" ht="35.25" x14ac:dyDescent="0.5">
      <c r="B210" s="40" t="s">
        <v>824</v>
      </c>
      <c r="C210" s="133"/>
      <c r="D210" s="64" t="s">
        <v>817</v>
      </c>
      <c r="E210" s="64" t="s">
        <v>817</v>
      </c>
      <c r="F210" s="64" t="s">
        <v>817</v>
      </c>
      <c r="G210" s="64" t="s">
        <v>817</v>
      </c>
      <c r="H210" s="64" t="s">
        <v>817</v>
      </c>
      <c r="I210" s="65">
        <f>SUM(I211:I213)</f>
        <v>20728.599999999999</v>
      </c>
      <c r="J210" s="65">
        <f t="shared" ref="J210:K210" si="14">SUM(J211:J213)</f>
        <v>18451.5</v>
      </c>
      <c r="K210" s="65">
        <f t="shared" si="14"/>
        <v>17991.8</v>
      </c>
      <c r="L210" s="66">
        <f>SUM(L211:L213)</f>
        <v>859</v>
      </c>
      <c r="M210" s="64" t="s">
        <v>817</v>
      </c>
      <c r="N210" s="64" t="s">
        <v>817</v>
      </c>
      <c r="O210" s="67" t="s">
        <v>817</v>
      </c>
      <c r="P210" s="68">
        <v>21856214.649999999</v>
      </c>
      <c r="Q210" s="68">
        <v>0</v>
      </c>
      <c r="R210" s="68">
        <v>0</v>
      </c>
      <c r="S210" s="65">
        <f t="shared" si="12"/>
        <v>21856214.649999999</v>
      </c>
      <c r="T210" s="68">
        <f t="shared" si="13"/>
        <v>1054.398977740899</v>
      </c>
      <c r="U210" s="68">
        <f>MAX(U211:U213)</f>
        <v>4918.9088673064771</v>
      </c>
      <c r="X210" s="8" t="e">
        <f>VLOOKUP(C210,Z:AA,2,FALSE)</f>
        <v>#N/A</v>
      </c>
    </row>
    <row r="211" spans="1:24" ht="35.25" x14ac:dyDescent="0.5">
      <c r="A211" s="8">
        <v>1</v>
      </c>
      <c r="B211" s="134">
        <f>SUBTOTAL(103,$A$16:A211)</f>
        <v>192</v>
      </c>
      <c r="C211" s="40" t="s">
        <v>400</v>
      </c>
      <c r="D211" s="64">
        <v>1976</v>
      </c>
      <c r="E211" s="64">
        <v>2016</v>
      </c>
      <c r="F211" s="64" t="s">
        <v>324</v>
      </c>
      <c r="G211" s="64">
        <v>14</v>
      </c>
      <c r="H211" s="64">
        <v>1</v>
      </c>
      <c r="I211" s="65">
        <v>4634.7</v>
      </c>
      <c r="J211" s="65">
        <v>4158.8</v>
      </c>
      <c r="K211" s="65">
        <v>3879.6</v>
      </c>
      <c r="L211" s="66">
        <v>198</v>
      </c>
      <c r="M211" s="64" t="s">
        <v>275</v>
      </c>
      <c r="N211" s="64" t="s">
        <v>279</v>
      </c>
      <c r="O211" s="67" t="s">
        <v>332</v>
      </c>
      <c r="P211" s="68">
        <v>1220964.68</v>
      </c>
      <c r="Q211" s="68">
        <v>0</v>
      </c>
      <c r="R211" s="68">
        <v>0</v>
      </c>
      <c r="S211" s="65">
        <f t="shared" si="12"/>
        <v>1220964.68</v>
      </c>
      <c r="T211" s="68">
        <f t="shared" si="13"/>
        <v>263.43985155457744</v>
      </c>
      <c r="U211" s="68">
        <v>592.97605368200743</v>
      </c>
      <c r="X211" s="8" t="e">
        <f>VLOOKUP(C211,Z:AA,2,FALSE)</f>
        <v>#N/A</v>
      </c>
    </row>
    <row r="212" spans="1:24" ht="35.25" x14ac:dyDescent="0.5">
      <c r="A212" s="8">
        <v>1</v>
      </c>
      <c r="B212" s="134">
        <f>SUBTOTAL(103,$A$16:A212)</f>
        <v>193</v>
      </c>
      <c r="C212" s="40" t="s">
        <v>401</v>
      </c>
      <c r="D212" s="64">
        <v>1983</v>
      </c>
      <c r="E212" s="64">
        <v>2016</v>
      </c>
      <c r="F212" s="64" t="s">
        <v>324</v>
      </c>
      <c r="G212" s="64">
        <v>5</v>
      </c>
      <c r="H212" s="64">
        <v>5</v>
      </c>
      <c r="I212" s="65">
        <v>3913.2000000000003</v>
      </c>
      <c r="J212" s="65">
        <v>3443.4</v>
      </c>
      <c r="K212" s="65">
        <v>3334.1</v>
      </c>
      <c r="L212" s="66">
        <v>163</v>
      </c>
      <c r="M212" s="64" t="s">
        <v>275</v>
      </c>
      <c r="N212" s="64" t="s">
        <v>279</v>
      </c>
      <c r="O212" s="67" t="s">
        <v>332</v>
      </c>
      <c r="P212" s="68">
        <v>6120000</v>
      </c>
      <c r="Q212" s="68">
        <v>0</v>
      </c>
      <c r="R212" s="68">
        <v>0</v>
      </c>
      <c r="S212" s="65">
        <f t="shared" si="12"/>
        <v>6120000</v>
      </c>
      <c r="T212" s="68">
        <f t="shared" si="13"/>
        <v>1563.9374425022997</v>
      </c>
      <c r="U212" s="68">
        <v>4492.8976939589083</v>
      </c>
      <c r="X212" s="8" t="e">
        <f>VLOOKUP(C212,Z:AA,2,FALSE)</f>
        <v>#N/A</v>
      </c>
    </row>
    <row r="213" spans="1:24" ht="35.25" x14ac:dyDescent="0.5">
      <c r="A213" s="8">
        <v>1</v>
      </c>
      <c r="B213" s="134">
        <f>SUBTOTAL(103,$A$16:A213)</f>
        <v>194</v>
      </c>
      <c r="C213" s="40" t="s">
        <v>402</v>
      </c>
      <c r="D213" s="64">
        <v>1980</v>
      </c>
      <c r="E213" s="64">
        <v>2015</v>
      </c>
      <c r="F213" s="64" t="s">
        <v>324</v>
      </c>
      <c r="G213" s="64">
        <v>9</v>
      </c>
      <c r="H213" s="64">
        <v>5</v>
      </c>
      <c r="I213" s="65">
        <v>12180.699999999999</v>
      </c>
      <c r="J213" s="65">
        <v>10849.3</v>
      </c>
      <c r="K213" s="65">
        <v>10778.1</v>
      </c>
      <c r="L213" s="66">
        <v>498</v>
      </c>
      <c r="M213" s="64" t="s">
        <v>275</v>
      </c>
      <c r="N213" s="64" t="s">
        <v>279</v>
      </c>
      <c r="O213" s="67" t="s">
        <v>332</v>
      </c>
      <c r="P213" s="68">
        <v>14515249.970000001</v>
      </c>
      <c r="Q213" s="68">
        <v>0</v>
      </c>
      <c r="R213" s="68">
        <v>0</v>
      </c>
      <c r="S213" s="65">
        <f t="shared" si="12"/>
        <v>14515249.970000001</v>
      </c>
      <c r="T213" s="68">
        <f t="shared" si="13"/>
        <v>1191.6597543655128</v>
      </c>
      <c r="U213" s="68">
        <v>4918.9088673064771</v>
      </c>
      <c r="X213" s="8" t="e">
        <f>VLOOKUP(C213,Z:AA,2,FALSE)</f>
        <v>#N/A</v>
      </c>
    </row>
    <row r="214" spans="1:24" ht="35.25" x14ac:dyDescent="0.5">
      <c r="B214" s="40" t="s">
        <v>883</v>
      </c>
      <c r="C214" s="133"/>
      <c r="D214" s="64" t="s">
        <v>817</v>
      </c>
      <c r="E214" s="64" t="s">
        <v>817</v>
      </c>
      <c r="F214" s="64" t="s">
        <v>817</v>
      </c>
      <c r="G214" s="64" t="s">
        <v>817</v>
      </c>
      <c r="H214" s="64" t="s">
        <v>817</v>
      </c>
      <c r="I214" s="65">
        <f>SUM(I215:I224)</f>
        <v>29718.29</v>
      </c>
      <c r="J214" s="65">
        <f t="shared" ref="J214:L214" si="15">SUM(J215:J224)</f>
        <v>22202.669999999995</v>
      </c>
      <c r="K214" s="65">
        <f t="shared" si="15"/>
        <v>21636.439999999995</v>
      </c>
      <c r="L214" s="66">
        <f t="shared" si="15"/>
        <v>1329</v>
      </c>
      <c r="M214" s="64" t="s">
        <v>817</v>
      </c>
      <c r="N214" s="64" t="s">
        <v>817</v>
      </c>
      <c r="O214" s="67" t="s">
        <v>817</v>
      </c>
      <c r="P214" s="68">
        <v>48575092</v>
      </c>
      <c r="Q214" s="68">
        <v>0</v>
      </c>
      <c r="R214" s="68">
        <v>0</v>
      </c>
      <c r="S214" s="65">
        <f t="shared" si="12"/>
        <v>48575092</v>
      </c>
      <c r="T214" s="68">
        <f t="shared" si="13"/>
        <v>1634.5184060051906</v>
      </c>
      <c r="U214" s="68">
        <f>MAX(U215:U224)</f>
        <v>6114.2452591656129</v>
      </c>
      <c r="X214" s="8" t="e">
        <f>VLOOKUP(C214,Z:AA,2,FALSE)</f>
        <v>#N/A</v>
      </c>
    </row>
    <row r="215" spans="1:24" ht="35.25" x14ac:dyDescent="0.5">
      <c r="A215" s="8">
        <v>1</v>
      </c>
      <c r="B215" s="134">
        <f>SUBTOTAL(103,$A$16:A215)</f>
        <v>195</v>
      </c>
      <c r="C215" s="40" t="s">
        <v>673</v>
      </c>
      <c r="D215" s="64">
        <v>1987</v>
      </c>
      <c r="E215" s="64"/>
      <c r="F215" s="64" t="s">
        <v>277</v>
      </c>
      <c r="G215" s="64">
        <v>10</v>
      </c>
      <c r="H215" s="64">
        <v>1</v>
      </c>
      <c r="I215" s="65">
        <v>3669.9</v>
      </c>
      <c r="J215" s="65">
        <v>1997.7</v>
      </c>
      <c r="K215" s="65">
        <v>1997.7</v>
      </c>
      <c r="L215" s="66">
        <v>156</v>
      </c>
      <c r="M215" s="64" t="s">
        <v>275</v>
      </c>
      <c r="N215" s="64" t="s">
        <v>354</v>
      </c>
      <c r="O215" s="67" t="s">
        <v>767</v>
      </c>
      <c r="P215" s="68">
        <v>4496606</v>
      </c>
      <c r="Q215" s="68">
        <v>0</v>
      </c>
      <c r="R215" s="68">
        <v>0</v>
      </c>
      <c r="S215" s="65">
        <f t="shared" si="12"/>
        <v>4496606</v>
      </c>
      <c r="T215" s="68">
        <f t="shared" si="13"/>
        <v>1225.2666285184882</v>
      </c>
      <c r="U215" s="68">
        <v>1327.0018256628246</v>
      </c>
      <c r="X215" s="8" t="e">
        <f>VLOOKUP(C215,Z:AA,2,FALSE)</f>
        <v>#N/A</v>
      </c>
    </row>
    <row r="216" spans="1:24" ht="35.25" x14ac:dyDescent="0.5">
      <c r="A216" s="8">
        <v>1</v>
      </c>
      <c r="B216" s="134">
        <f>SUBTOTAL(103,$A$16:A216)</f>
        <v>196</v>
      </c>
      <c r="C216" s="40" t="s">
        <v>678</v>
      </c>
      <c r="D216" s="64">
        <v>1967</v>
      </c>
      <c r="E216" s="64"/>
      <c r="F216" s="64" t="s">
        <v>277</v>
      </c>
      <c r="G216" s="64">
        <v>5</v>
      </c>
      <c r="H216" s="64">
        <v>4</v>
      </c>
      <c r="I216" s="65">
        <v>3578.24</v>
      </c>
      <c r="J216" s="65">
        <v>3578.24</v>
      </c>
      <c r="K216" s="65">
        <v>3012.01</v>
      </c>
      <c r="L216" s="66">
        <v>120</v>
      </c>
      <c r="M216" s="64" t="s">
        <v>275</v>
      </c>
      <c r="N216" s="64" t="s">
        <v>279</v>
      </c>
      <c r="O216" s="67" t="s">
        <v>768</v>
      </c>
      <c r="P216" s="68">
        <v>4820740.3199999994</v>
      </c>
      <c r="Q216" s="68">
        <v>0</v>
      </c>
      <c r="R216" s="68">
        <v>0</v>
      </c>
      <c r="S216" s="65">
        <f t="shared" si="12"/>
        <v>4820740.3199999994</v>
      </c>
      <c r="T216" s="68">
        <f t="shared" si="13"/>
        <v>1347.2378375961366</v>
      </c>
      <c r="U216" s="68">
        <v>1630.2386824807727</v>
      </c>
      <c r="X216" s="8" t="e">
        <f>VLOOKUP(C216,Z:AA,2,FALSE)</f>
        <v>#N/A</v>
      </c>
    </row>
    <row r="217" spans="1:24" ht="35.25" x14ac:dyDescent="0.5">
      <c r="A217" s="8">
        <v>1</v>
      </c>
      <c r="B217" s="134">
        <f>SUBTOTAL(103,$A$16:A217)</f>
        <v>197</v>
      </c>
      <c r="C217" s="40" t="s">
        <v>679</v>
      </c>
      <c r="D217" s="64">
        <v>1965</v>
      </c>
      <c r="E217" s="64"/>
      <c r="F217" s="64" t="s">
        <v>277</v>
      </c>
      <c r="G217" s="64">
        <v>5</v>
      </c>
      <c r="H217" s="64">
        <v>2</v>
      </c>
      <c r="I217" s="65">
        <v>4985.66</v>
      </c>
      <c r="J217" s="65">
        <v>2300.6799999999998</v>
      </c>
      <c r="K217" s="65">
        <v>2300.6799999999998</v>
      </c>
      <c r="L217" s="66">
        <v>202</v>
      </c>
      <c r="M217" s="64" t="s">
        <v>275</v>
      </c>
      <c r="N217" s="64" t="s">
        <v>279</v>
      </c>
      <c r="O217" s="67" t="s">
        <v>769</v>
      </c>
      <c r="P217" s="68">
        <v>13470892.08</v>
      </c>
      <c r="Q217" s="68">
        <v>0</v>
      </c>
      <c r="R217" s="68">
        <v>0</v>
      </c>
      <c r="S217" s="65">
        <f t="shared" si="12"/>
        <v>13470892.08</v>
      </c>
      <c r="T217" s="68">
        <f t="shared" si="13"/>
        <v>2701.9275441967566</v>
      </c>
      <c r="U217" s="68">
        <v>2851.793050053654</v>
      </c>
      <c r="X217" s="8" t="e">
        <f>VLOOKUP(C217,Z:AA,2,FALSE)</f>
        <v>#N/A</v>
      </c>
    </row>
    <row r="218" spans="1:24" ht="35.25" x14ac:dyDescent="0.5">
      <c r="A218" s="8">
        <v>1</v>
      </c>
      <c r="B218" s="134">
        <f>SUBTOTAL(103,$A$16:A218)</f>
        <v>198</v>
      </c>
      <c r="C218" s="40" t="s">
        <v>682</v>
      </c>
      <c r="D218" s="64">
        <v>1993</v>
      </c>
      <c r="E218" s="64"/>
      <c r="F218" s="64" t="s">
        <v>324</v>
      </c>
      <c r="G218" s="64">
        <v>9</v>
      </c>
      <c r="H218" s="64">
        <v>2</v>
      </c>
      <c r="I218" s="65">
        <v>5060.3</v>
      </c>
      <c r="J218" s="65">
        <v>2946.8</v>
      </c>
      <c r="K218" s="65">
        <v>2946.8</v>
      </c>
      <c r="L218" s="66">
        <v>281</v>
      </c>
      <c r="M218" s="64" t="s">
        <v>275</v>
      </c>
      <c r="N218" s="64" t="s">
        <v>279</v>
      </c>
      <c r="O218" s="67" t="s">
        <v>770</v>
      </c>
      <c r="P218" s="68">
        <v>4496606</v>
      </c>
      <c r="Q218" s="68">
        <v>0</v>
      </c>
      <c r="R218" s="68">
        <v>0</v>
      </c>
      <c r="S218" s="65">
        <f t="shared" si="12"/>
        <v>4496606</v>
      </c>
      <c r="T218" s="68">
        <f t="shared" si="13"/>
        <v>888.60462818409974</v>
      </c>
      <c r="U218" s="68">
        <v>888.6</v>
      </c>
      <c r="X218" s="8" t="e">
        <f>VLOOKUP(C218,Z:AA,2,FALSE)</f>
        <v>#N/A</v>
      </c>
    </row>
    <row r="219" spans="1:24" ht="35.25" x14ac:dyDescent="0.5">
      <c r="A219" s="8">
        <v>1</v>
      </c>
      <c r="B219" s="134">
        <f>SUBTOTAL(103,$A$16:A219)</f>
        <v>199</v>
      </c>
      <c r="C219" s="40" t="s">
        <v>684</v>
      </c>
      <c r="D219" s="64">
        <v>1959</v>
      </c>
      <c r="E219" s="64"/>
      <c r="F219" s="64" t="s">
        <v>277</v>
      </c>
      <c r="G219" s="64">
        <v>2</v>
      </c>
      <c r="H219" s="64">
        <v>2</v>
      </c>
      <c r="I219" s="65">
        <v>606.79999999999995</v>
      </c>
      <c r="J219" s="65">
        <v>525.79999999999995</v>
      </c>
      <c r="K219" s="65">
        <v>525.79999999999995</v>
      </c>
      <c r="L219" s="66">
        <v>29</v>
      </c>
      <c r="M219" s="64" t="s">
        <v>275</v>
      </c>
      <c r="N219" s="64" t="s">
        <v>279</v>
      </c>
      <c r="O219" s="67" t="s">
        <v>768</v>
      </c>
      <c r="P219" s="68">
        <v>2600058</v>
      </c>
      <c r="Q219" s="68">
        <v>0</v>
      </c>
      <c r="R219" s="68">
        <v>0</v>
      </c>
      <c r="S219" s="65">
        <f t="shared" si="12"/>
        <v>2600058</v>
      </c>
      <c r="T219" s="68">
        <f t="shared" si="13"/>
        <v>4284.868160843771</v>
      </c>
      <c r="U219" s="68">
        <v>4961.5014502307195</v>
      </c>
      <c r="X219" s="8" t="e">
        <f>VLOOKUP(C219,Z:AA,2,FALSE)</f>
        <v>#N/A</v>
      </c>
    </row>
    <row r="220" spans="1:24" ht="35.25" x14ac:dyDescent="0.5">
      <c r="A220" s="8">
        <v>1</v>
      </c>
      <c r="B220" s="134">
        <f>SUBTOTAL(103,$A$16:A220)</f>
        <v>200</v>
      </c>
      <c r="C220" s="40" t="s">
        <v>687</v>
      </c>
      <c r="D220" s="64">
        <v>1965</v>
      </c>
      <c r="E220" s="64"/>
      <c r="F220" s="64" t="s">
        <v>277</v>
      </c>
      <c r="G220" s="64">
        <v>5</v>
      </c>
      <c r="H220" s="64">
        <v>2</v>
      </c>
      <c r="I220" s="65">
        <v>2026.2</v>
      </c>
      <c r="J220" s="65">
        <v>1565.4</v>
      </c>
      <c r="K220" s="65">
        <v>1565.4</v>
      </c>
      <c r="L220" s="66">
        <v>104</v>
      </c>
      <c r="M220" s="64" t="s">
        <v>275</v>
      </c>
      <c r="N220" s="64" t="s">
        <v>279</v>
      </c>
      <c r="O220" s="67" t="s">
        <v>770</v>
      </c>
      <c r="P220" s="68">
        <v>3498070</v>
      </c>
      <c r="Q220" s="68">
        <v>0</v>
      </c>
      <c r="R220" s="68">
        <v>0</v>
      </c>
      <c r="S220" s="65">
        <f t="shared" si="12"/>
        <v>3498070</v>
      </c>
      <c r="T220" s="68">
        <f t="shared" si="13"/>
        <v>1726.4189122495311</v>
      </c>
      <c r="U220" s="68">
        <v>1999.0416543282993</v>
      </c>
      <c r="X220" s="8" t="e">
        <f>VLOOKUP(C220,Z:AA,2,FALSE)</f>
        <v>#N/A</v>
      </c>
    </row>
    <row r="221" spans="1:24" ht="35.25" x14ac:dyDescent="0.5">
      <c r="A221" s="8">
        <v>1</v>
      </c>
      <c r="B221" s="134">
        <f>SUBTOTAL(103,$A$16:A221)</f>
        <v>201</v>
      </c>
      <c r="C221" s="40" t="s">
        <v>688</v>
      </c>
      <c r="D221" s="64">
        <v>1963</v>
      </c>
      <c r="E221" s="64"/>
      <c r="F221" s="64" t="s">
        <v>277</v>
      </c>
      <c r="G221" s="64">
        <v>2</v>
      </c>
      <c r="H221" s="64">
        <v>1</v>
      </c>
      <c r="I221" s="65">
        <v>429.2</v>
      </c>
      <c r="J221" s="65">
        <v>388.96</v>
      </c>
      <c r="K221" s="65">
        <v>388.96</v>
      </c>
      <c r="L221" s="66">
        <v>13</v>
      </c>
      <c r="M221" s="64" t="s">
        <v>275</v>
      </c>
      <c r="N221" s="64" t="s">
        <v>279</v>
      </c>
      <c r="O221" s="67" t="s">
        <v>771</v>
      </c>
      <c r="P221" s="68">
        <v>2245030</v>
      </c>
      <c r="Q221" s="68">
        <v>0</v>
      </c>
      <c r="R221" s="68">
        <v>0</v>
      </c>
      <c r="S221" s="65">
        <f t="shared" si="12"/>
        <v>2245030</v>
      </c>
      <c r="T221" s="68">
        <f t="shared" si="13"/>
        <v>5230.7315936626283</v>
      </c>
      <c r="U221" s="68">
        <v>6057.8574757643546</v>
      </c>
      <c r="X221" s="8" t="e">
        <f>VLOOKUP(C221,Z:AA,2,FALSE)</f>
        <v>#N/A</v>
      </c>
    </row>
    <row r="222" spans="1:24" ht="35.25" x14ac:dyDescent="0.5">
      <c r="A222" s="8">
        <v>1</v>
      </c>
      <c r="B222" s="134">
        <f>SUBTOTAL(103,$A$16:A222)</f>
        <v>202</v>
      </c>
      <c r="C222" s="40" t="s">
        <v>689</v>
      </c>
      <c r="D222" s="64">
        <v>1987</v>
      </c>
      <c r="E222" s="64"/>
      <c r="F222" s="64" t="s">
        <v>277</v>
      </c>
      <c r="G222" s="64">
        <v>9</v>
      </c>
      <c r="H222" s="64">
        <v>2</v>
      </c>
      <c r="I222" s="65">
        <v>7472.7</v>
      </c>
      <c r="J222" s="65">
        <v>7472.7</v>
      </c>
      <c r="K222" s="65">
        <v>7472.7</v>
      </c>
      <c r="L222" s="66">
        <v>180</v>
      </c>
      <c r="M222" s="64" t="s">
        <v>275</v>
      </c>
      <c r="N222" s="64" t="s">
        <v>294</v>
      </c>
      <c r="O222" s="67" t="s">
        <v>278</v>
      </c>
      <c r="P222" s="68">
        <v>8993212</v>
      </c>
      <c r="Q222" s="68">
        <v>0</v>
      </c>
      <c r="R222" s="68">
        <v>0</v>
      </c>
      <c r="S222" s="65">
        <f t="shared" si="12"/>
        <v>8993212</v>
      </c>
      <c r="T222" s="68">
        <f t="shared" si="13"/>
        <v>1203.4755844607705</v>
      </c>
      <c r="U222" s="68">
        <v>1203.4755844607705</v>
      </c>
      <c r="X222" s="8" t="e">
        <f>VLOOKUP(C222,Z:AA,2,FALSE)</f>
        <v>#N/A</v>
      </c>
    </row>
    <row r="223" spans="1:24" ht="35.25" x14ac:dyDescent="0.5">
      <c r="A223" s="8">
        <v>1</v>
      </c>
      <c r="B223" s="134">
        <f>SUBTOTAL(103,$A$16:A223)</f>
        <v>203</v>
      </c>
      <c r="C223" s="40" t="s">
        <v>691</v>
      </c>
      <c r="D223" s="64">
        <v>1917</v>
      </c>
      <c r="E223" s="64"/>
      <c r="F223" s="64" t="s">
        <v>277</v>
      </c>
      <c r="G223" s="64">
        <v>2</v>
      </c>
      <c r="H223" s="64">
        <v>1</v>
      </c>
      <c r="I223" s="65">
        <v>237.3</v>
      </c>
      <c r="J223" s="65">
        <v>207.2</v>
      </c>
      <c r="K223" s="65">
        <v>207.2</v>
      </c>
      <c r="L223" s="66">
        <v>13</v>
      </c>
      <c r="M223" s="64" t="s">
        <v>275</v>
      </c>
      <c r="N223" s="64" t="s">
        <v>276</v>
      </c>
      <c r="O223" s="67" t="s">
        <v>278</v>
      </c>
      <c r="P223" s="68">
        <v>1253040</v>
      </c>
      <c r="Q223" s="68">
        <v>0</v>
      </c>
      <c r="R223" s="68">
        <v>0</v>
      </c>
      <c r="S223" s="65">
        <f t="shared" si="12"/>
        <v>1253040</v>
      </c>
      <c r="T223" s="68">
        <f t="shared" si="13"/>
        <v>5280.4045512010107</v>
      </c>
      <c r="U223" s="68">
        <v>6114.2452591656129</v>
      </c>
      <c r="X223" s="8" t="e">
        <f>VLOOKUP(C223,Z:AA,2,FALSE)</f>
        <v>#N/A</v>
      </c>
    </row>
    <row r="224" spans="1:24" ht="35.25" x14ac:dyDescent="0.5">
      <c r="A224" s="8">
        <v>1</v>
      </c>
      <c r="B224" s="134">
        <f>SUBTOTAL(103,$A$16:A224)</f>
        <v>204</v>
      </c>
      <c r="C224" s="40" t="s">
        <v>695</v>
      </c>
      <c r="D224" s="64">
        <v>1972</v>
      </c>
      <c r="E224" s="64"/>
      <c r="F224" s="64" t="s">
        <v>277</v>
      </c>
      <c r="G224" s="64">
        <v>5</v>
      </c>
      <c r="H224" s="64">
        <v>1</v>
      </c>
      <c r="I224" s="65">
        <v>1651.99</v>
      </c>
      <c r="J224" s="65">
        <v>1219.19</v>
      </c>
      <c r="K224" s="65">
        <v>1219.19</v>
      </c>
      <c r="L224" s="66">
        <v>231</v>
      </c>
      <c r="M224" s="64" t="s">
        <v>275</v>
      </c>
      <c r="N224" s="64" t="s">
        <v>354</v>
      </c>
      <c r="O224" s="67" t="s">
        <v>772</v>
      </c>
      <c r="P224" s="68">
        <v>2700837.6</v>
      </c>
      <c r="Q224" s="68">
        <v>0</v>
      </c>
      <c r="R224" s="68">
        <v>0</v>
      </c>
      <c r="S224" s="65">
        <f t="shared" si="12"/>
        <v>2700837.6</v>
      </c>
      <c r="T224" s="68">
        <f t="shared" si="13"/>
        <v>1634.8994848637099</v>
      </c>
      <c r="U224" s="68">
        <v>1978.3265491921863</v>
      </c>
      <c r="X224" s="8" t="e">
        <f>VLOOKUP(C224,Z:AA,2,FALSE)</f>
        <v>#N/A</v>
      </c>
    </row>
    <row r="225" spans="1:24" ht="35.25" x14ac:dyDescent="0.5">
      <c r="B225" s="40" t="s">
        <v>884</v>
      </c>
      <c r="C225" s="40"/>
      <c r="D225" s="64" t="s">
        <v>817</v>
      </c>
      <c r="E225" s="64" t="s">
        <v>817</v>
      </c>
      <c r="F225" s="64" t="s">
        <v>817</v>
      </c>
      <c r="G225" s="64" t="s">
        <v>817</v>
      </c>
      <c r="H225" s="64" t="s">
        <v>817</v>
      </c>
      <c r="I225" s="65">
        <f>SUM(I226:I227)</f>
        <v>16434.599999999999</v>
      </c>
      <c r="J225" s="65">
        <f t="shared" ref="J225:L225" si="16">SUM(J226:J227)</f>
        <v>9281.2000000000007</v>
      </c>
      <c r="K225" s="65">
        <f t="shared" si="16"/>
        <v>8817.5999999999985</v>
      </c>
      <c r="L225" s="66">
        <f t="shared" si="16"/>
        <v>420</v>
      </c>
      <c r="M225" s="64" t="s">
        <v>817</v>
      </c>
      <c r="N225" s="64" t="s">
        <v>817</v>
      </c>
      <c r="O225" s="67" t="s">
        <v>817</v>
      </c>
      <c r="P225" s="68">
        <v>12598962.76</v>
      </c>
      <c r="Q225" s="68">
        <v>0</v>
      </c>
      <c r="R225" s="68">
        <v>0</v>
      </c>
      <c r="S225" s="65">
        <f t="shared" si="12"/>
        <v>12598962.76</v>
      </c>
      <c r="T225" s="68">
        <f t="shared" si="13"/>
        <v>766.61207209180634</v>
      </c>
      <c r="U225" s="68">
        <f>MAX(U226:U227)</f>
        <v>929.3511072460592</v>
      </c>
      <c r="X225" s="8" t="e">
        <f>VLOOKUP(C225,Z:AA,2,FALSE)</f>
        <v>#N/A</v>
      </c>
    </row>
    <row r="226" spans="1:24" ht="35.25" x14ac:dyDescent="0.5">
      <c r="A226" s="8">
        <v>1</v>
      </c>
      <c r="B226" s="134">
        <f>SUBTOTAL(103,$A$16:A226)</f>
        <v>205</v>
      </c>
      <c r="C226" s="40" t="s">
        <v>696</v>
      </c>
      <c r="D226" s="64">
        <v>1981</v>
      </c>
      <c r="E226" s="64"/>
      <c r="F226" s="64" t="s">
        <v>324</v>
      </c>
      <c r="G226" s="64">
        <v>5</v>
      </c>
      <c r="H226" s="64">
        <v>7</v>
      </c>
      <c r="I226" s="65">
        <v>9132.7000000000007</v>
      </c>
      <c r="J226" s="65">
        <v>5349.7</v>
      </c>
      <c r="K226" s="65">
        <v>5077.8999999999996</v>
      </c>
      <c r="L226" s="66">
        <v>233</v>
      </c>
      <c r="M226" s="64" t="s">
        <v>275</v>
      </c>
      <c r="N226" s="64" t="s">
        <v>279</v>
      </c>
      <c r="O226" s="67" t="s">
        <v>773</v>
      </c>
      <c r="P226" s="68">
        <v>6990952.7599999998</v>
      </c>
      <c r="Q226" s="68">
        <v>0</v>
      </c>
      <c r="R226" s="68">
        <v>0</v>
      </c>
      <c r="S226" s="65">
        <f t="shared" si="12"/>
        <v>6990952.7599999998</v>
      </c>
      <c r="T226" s="68">
        <f t="shared" si="13"/>
        <v>765.48586507823529</v>
      </c>
      <c r="U226" s="68">
        <v>926.28386266930909</v>
      </c>
      <c r="X226" s="8" t="e">
        <f>VLOOKUP(C226,Z:AA,2,FALSE)</f>
        <v>#N/A</v>
      </c>
    </row>
    <row r="227" spans="1:24" ht="35.25" x14ac:dyDescent="0.5">
      <c r="A227" s="8">
        <v>1</v>
      </c>
      <c r="B227" s="134">
        <f>SUBTOTAL(103,$A$16:A227)</f>
        <v>206</v>
      </c>
      <c r="C227" s="40" t="s">
        <v>702</v>
      </c>
      <c r="D227" s="64">
        <v>1987</v>
      </c>
      <c r="E227" s="64"/>
      <c r="F227" s="64" t="s">
        <v>277</v>
      </c>
      <c r="G227" s="64">
        <v>5</v>
      </c>
      <c r="H227" s="64">
        <v>6</v>
      </c>
      <c r="I227" s="65">
        <v>7301.9</v>
      </c>
      <c r="J227" s="65">
        <v>3931.5</v>
      </c>
      <c r="K227" s="65">
        <v>3739.7</v>
      </c>
      <c r="L227" s="66">
        <v>187</v>
      </c>
      <c r="M227" s="64" t="s">
        <v>275</v>
      </c>
      <c r="N227" s="64" t="s">
        <v>279</v>
      </c>
      <c r="O227" s="67" t="s">
        <v>773</v>
      </c>
      <c r="P227" s="68">
        <v>5608010</v>
      </c>
      <c r="Q227" s="68">
        <v>0</v>
      </c>
      <c r="R227" s="68">
        <v>0</v>
      </c>
      <c r="S227" s="65">
        <f t="shared" si="12"/>
        <v>5608010</v>
      </c>
      <c r="T227" s="68">
        <f t="shared" si="13"/>
        <v>768.02065215902712</v>
      </c>
      <c r="U227" s="68">
        <v>929.3511072460592</v>
      </c>
      <c r="X227" s="8" t="e">
        <f>VLOOKUP(C227,Z:AA,2,FALSE)</f>
        <v>#N/A</v>
      </c>
    </row>
    <row r="228" spans="1:24" ht="35.25" x14ac:dyDescent="0.5">
      <c r="B228" s="40" t="s">
        <v>885</v>
      </c>
      <c r="C228" s="40"/>
      <c r="D228" s="64" t="s">
        <v>817</v>
      </c>
      <c r="E228" s="64" t="s">
        <v>817</v>
      </c>
      <c r="F228" s="64" t="s">
        <v>817</v>
      </c>
      <c r="G228" s="64" t="s">
        <v>817</v>
      </c>
      <c r="H228" s="64" t="s">
        <v>817</v>
      </c>
      <c r="I228" s="65">
        <f>SUM(I229:I231)</f>
        <v>3802.3</v>
      </c>
      <c r="J228" s="65">
        <f t="shared" ref="J228:L228" si="17">SUM(J229:J231)</f>
        <v>3668.2</v>
      </c>
      <c r="K228" s="65">
        <f t="shared" si="17"/>
        <v>3086.2</v>
      </c>
      <c r="L228" s="66">
        <f t="shared" si="17"/>
        <v>155</v>
      </c>
      <c r="M228" s="64" t="s">
        <v>817</v>
      </c>
      <c r="N228" s="64" t="s">
        <v>817</v>
      </c>
      <c r="O228" s="67" t="s">
        <v>817</v>
      </c>
      <c r="P228" s="68">
        <v>13339104.9</v>
      </c>
      <c r="Q228" s="68">
        <v>0</v>
      </c>
      <c r="R228" s="68">
        <v>0</v>
      </c>
      <c r="S228" s="65">
        <f t="shared" si="12"/>
        <v>13339104.9</v>
      </c>
      <c r="T228" s="68">
        <f t="shared" si="13"/>
        <v>3508.1673986797464</v>
      </c>
      <c r="U228" s="68">
        <f>MAX(U229:U231)</f>
        <v>13577.801879239836</v>
      </c>
      <c r="X228" s="8" t="e">
        <f>VLOOKUP(C228,Z:AA,2,FALSE)</f>
        <v>#N/A</v>
      </c>
    </row>
    <row r="229" spans="1:24" ht="35.25" x14ac:dyDescent="0.5">
      <c r="A229" s="8">
        <v>1</v>
      </c>
      <c r="B229" s="134">
        <f>SUBTOTAL(103,$A$16:A229)</f>
        <v>207</v>
      </c>
      <c r="C229" s="40" t="s">
        <v>710</v>
      </c>
      <c r="D229" s="64">
        <v>1896</v>
      </c>
      <c r="E229" s="64"/>
      <c r="F229" s="64" t="s">
        <v>277</v>
      </c>
      <c r="G229" s="64">
        <v>2</v>
      </c>
      <c r="H229" s="64">
        <v>1</v>
      </c>
      <c r="I229" s="65">
        <v>415.7</v>
      </c>
      <c r="J229" s="65">
        <v>392.3</v>
      </c>
      <c r="K229" s="65">
        <v>282.7</v>
      </c>
      <c r="L229" s="66">
        <v>23</v>
      </c>
      <c r="M229" s="64" t="s">
        <v>275</v>
      </c>
      <c r="N229" s="64" t="s">
        <v>279</v>
      </c>
      <c r="O229" s="67" t="s">
        <v>774</v>
      </c>
      <c r="P229" s="68">
        <v>3549468.85</v>
      </c>
      <c r="Q229" s="68">
        <v>0</v>
      </c>
      <c r="R229" s="68">
        <v>0</v>
      </c>
      <c r="S229" s="65">
        <f t="shared" si="12"/>
        <v>3549468.85</v>
      </c>
      <c r="T229" s="68">
        <f t="shared" si="13"/>
        <v>8538.5346403656495</v>
      </c>
      <c r="U229" s="68">
        <v>13577.801879239836</v>
      </c>
      <c r="X229" s="8" t="e">
        <f>VLOOKUP(C229,Z:AA,2,FALSE)</f>
        <v>#N/A</v>
      </c>
    </row>
    <row r="230" spans="1:24" ht="35.25" x14ac:dyDescent="0.5">
      <c r="A230" s="8">
        <v>1</v>
      </c>
      <c r="B230" s="134">
        <f>SUBTOTAL(103,$A$16:A230)</f>
        <v>208</v>
      </c>
      <c r="C230" s="40" t="s">
        <v>704</v>
      </c>
      <c r="D230" s="64">
        <v>1958</v>
      </c>
      <c r="E230" s="64"/>
      <c r="F230" s="64" t="s">
        <v>277</v>
      </c>
      <c r="G230" s="64">
        <v>3</v>
      </c>
      <c r="H230" s="64">
        <v>3</v>
      </c>
      <c r="I230" s="65">
        <v>1224.0999999999999</v>
      </c>
      <c r="J230" s="65">
        <v>1113.4000000000001</v>
      </c>
      <c r="K230" s="65">
        <v>755.9</v>
      </c>
      <c r="L230" s="66">
        <v>53</v>
      </c>
      <c r="M230" s="64" t="s">
        <v>275</v>
      </c>
      <c r="N230" s="64" t="s">
        <v>279</v>
      </c>
      <c r="O230" s="67" t="s">
        <v>774</v>
      </c>
      <c r="P230" s="68">
        <v>3778176.65</v>
      </c>
      <c r="Q230" s="68">
        <v>0</v>
      </c>
      <c r="R230" s="68">
        <v>0</v>
      </c>
      <c r="S230" s="65">
        <f t="shared" si="12"/>
        <v>3778176.65</v>
      </c>
      <c r="T230" s="68">
        <f t="shared" si="13"/>
        <v>3086.4934645862268</v>
      </c>
      <c r="U230" s="68">
        <v>3573.8886765787111</v>
      </c>
      <c r="X230" s="8" t="e">
        <f>VLOOKUP(C230,Z:AA,2,FALSE)</f>
        <v>#N/A</v>
      </c>
    </row>
    <row r="231" spans="1:24" ht="35.25" x14ac:dyDescent="0.5">
      <c r="A231" s="8">
        <v>1</v>
      </c>
      <c r="B231" s="134">
        <f>SUBTOTAL(103,$A$16:A231)</f>
        <v>209</v>
      </c>
      <c r="C231" s="40" t="s">
        <v>709</v>
      </c>
      <c r="D231" s="64">
        <v>1984</v>
      </c>
      <c r="E231" s="64"/>
      <c r="F231" s="64" t="s">
        <v>277</v>
      </c>
      <c r="G231" s="64">
        <v>3</v>
      </c>
      <c r="H231" s="64">
        <v>3</v>
      </c>
      <c r="I231" s="65">
        <v>2162.5</v>
      </c>
      <c r="J231" s="65">
        <v>2162.5</v>
      </c>
      <c r="K231" s="65">
        <v>2047.6</v>
      </c>
      <c r="L231" s="66">
        <v>79</v>
      </c>
      <c r="M231" s="64" t="s">
        <v>275</v>
      </c>
      <c r="N231" s="64" t="s">
        <v>279</v>
      </c>
      <c r="O231" s="67" t="s">
        <v>768</v>
      </c>
      <c r="P231" s="68">
        <v>6011459.4000000004</v>
      </c>
      <c r="Q231" s="68">
        <v>0</v>
      </c>
      <c r="R231" s="68">
        <v>0</v>
      </c>
      <c r="S231" s="65">
        <f t="shared" si="12"/>
        <v>6011459.4000000004</v>
      </c>
      <c r="T231" s="68">
        <f t="shared" si="13"/>
        <v>2779.8656184971101</v>
      </c>
      <c r="U231" s="68">
        <v>3218.8405290173414</v>
      </c>
      <c r="X231" s="8" t="e">
        <f>VLOOKUP(C231,Z:AA,2,FALSE)</f>
        <v>#N/A</v>
      </c>
    </row>
    <row r="232" spans="1:24" ht="35.25" x14ac:dyDescent="0.5">
      <c r="B232" s="40" t="s">
        <v>886</v>
      </c>
      <c r="C232" s="40"/>
      <c r="D232" s="64" t="s">
        <v>817</v>
      </c>
      <c r="E232" s="64" t="s">
        <v>817</v>
      </c>
      <c r="F232" s="64" t="s">
        <v>817</v>
      </c>
      <c r="G232" s="64" t="s">
        <v>817</v>
      </c>
      <c r="H232" s="64" t="s">
        <v>817</v>
      </c>
      <c r="I232" s="65">
        <f>SUM(I233:I234)</f>
        <v>5865.3600000000006</v>
      </c>
      <c r="J232" s="65">
        <f t="shared" ref="J232:L232" si="18">SUM(J233:J234)</f>
        <v>4420.16</v>
      </c>
      <c r="K232" s="65">
        <f t="shared" si="18"/>
        <v>4420.16</v>
      </c>
      <c r="L232" s="66">
        <f t="shared" si="18"/>
        <v>196</v>
      </c>
      <c r="M232" s="64" t="s">
        <v>817</v>
      </c>
      <c r="N232" s="64" t="s">
        <v>817</v>
      </c>
      <c r="O232" s="67" t="s">
        <v>817</v>
      </c>
      <c r="P232" s="68">
        <v>7807589.5700000003</v>
      </c>
      <c r="Q232" s="68">
        <v>0</v>
      </c>
      <c r="R232" s="68">
        <v>0</v>
      </c>
      <c r="S232" s="65">
        <f t="shared" si="12"/>
        <v>7807589.5700000003</v>
      </c>
      <c r="T232" s="68">
        <f t="shared" si="13"/>
        <v>1331.1356114543694</v>
      </c>
      <c r="U232" s="68">
        <f>MAX(U233:U234)</f>
        <v>2753.19</v>
      </c>
      <c r="X232" s="8" t="e">
        <f>VLOOKUP(C232,Z:AA,2,FALSE)</f>
        <v>#N/A</v>
      </c>
    </row>
    <row r="233" spans="1:24" ht="35.25" x14ac:dyDescent="0.5">
      <c r="A233" s="8">
        <v>1</v>
      </c>
      <c r="B233" s="134">
        <f>SUBTOTAL(103,$A$16:A233)</f>
        <v>210</v>
      </c>
      <c r="C233" s="40" t="s">
        <v>714</v>
      </c>
      <c r="D233" s="64">
        <v>1972</v>
      </c>
      <c r="E233" s="64"/>
      <c r="F233" s="64" t="s">
        <v>277</v>
      </c>
      <c r="G233" s="64">
        <v>5</v>
      </c>
      <c r="H233" s="64">
        <v>4</v>
      </c>
      <c r="I233" s="65">
        <v>4295.76</v>
      </c>
      <c r="J233" s="65">
        <v>3325.76</v>
      </c>
      <c r="K233" s="65">
        <v>3325.76</v>
      </c>
      <c r="L233" s="66">
        <v>137</v>
      </c>
      <c r="M233" s="64" t="s">
        <v>275</v>
      </c>
      <c r="N233" s="64" t="s">
        <v>279</v>
      </c>
      <c r="O233" s="67" t="s">
        <v>1083</v>
      </c>
      <c r="P233" s="68">
        <v>6202548</v>
      </c>
      <c r="Q233" s="68">
        <v>0</v>
      </c>
      <c r="R233" s="68">
        <v>0</v>
      </c>
      <c r="S233" s="65">
        <f t="shared" si="12"/>
        <v>6202548</v>
      </c>
      <c r="T233" s="68">
        <f t="shared" si="13"/>
        <v>1443.8767528912228</v>
      </c>
      <c r="U233" s="68">
        <v>1671.8826191407341</v>
      </c>
      <c r="X233" s="8" t="e">
        <f>VLOOKUP(C233,Z:AA,2,FALSE)</f>
        <v>#N/A</v>
      </c>
    </row>
    <row r="234" spans="1:24" ht="35.25" x14ac:dyDescent="0.5">
      <c r="A234" s="8">
        <v>1</v>
      </c>
      <c r="B234" s="134">
        <f>SUBTOTAL(103,$A$16:A234)</f>
        <v>211</v>
      </c>
      <c r="C234" s="40" t="s">
        <v>711</v>
      </c>
      <c r="D234" s="64">
        <v>1978</v>
      </c>
      <c r="E234" s="64"/>
      <c r="F234" s="64" t="s">
        <v>277</v>
      </c>
      <c r="G234" s="64">
        <v>3</v>
      </c>
      <c r="H234" s="64">
        <v>2</v>
      </c>
      <c r="I234" s="65">
        <v>1569.6</v>
      </c>
      <c r="J234" s="65">
        <v>1094.4000000000001</v>
      </c>
      <c r="K234" s="65">
        <v>1094.4000000000001</v>
      </c>
      <c r="L234" s="66">
        <v>59</v>
      </c>
      <c r="M234" s="64" t="s">
        <v>275</v>
      </c>
      <c r="N234" s="64" t="s">
        <v>279</v>
      </c>
      <c r="O234" s="67" t="s">
        <v>1084</v>
      </c>
      <c r="P234" s="68">
        <v>1605041.57</v>
      </c>
      <c r="Q234" s="68">
        <v>0</v>
      </c>
      <c r="R234" s="68">
        <v>0</v>
      </c>
      <c r="S234" s="65">
        <f t="shared" si="12"/>
        <v>1605041.57</v>
      </c>
      <c r="T234" s="68">
        <f t="shared" si="13"/>
        <v>1022.5800012742101</v>
      </c>
      <c r="U234" s="68">
        <v>2753.19</v>
      </c>
      <c r="X234" s="8" t="e">
        <f>VLOOKUP(C234,Z:AA,2,FALSE)</f>
        <v>#N/A</v>
      </c>
    </row>
    <row r="235" spans="1:24" ht="35.25" x14ac:dyDescent="0.5">
      <c r="B235" s="40" t="s">
        <v>887</v>
      </c>
      <c r="C235" s="133"/>
      <c r="D235" s="64" t="s">
        <v>817</v>
      </c>
      <c r="E235" s="64" t="s">
        <v>817</v>
      </c>
      <c r="F235" s="64" t="s">
        <v>817</v>
      </c>
      <c r="G235" s="64" t="s">
        <v>817</v>
      </c>
      <c r="H235" s="64" t="s">
        <v>817</v>
      </c>
      <c r="I235" s="65">
        <f>SUM(I236:I237)</f>
        <v>2259.1</v>
      </c>
      <c r="J235" s="65">
        <f t="shared" ref="J235:L235" si="19">SUM(J236:J237)</f>
        <v>2114.1</v>
      </c>
      <c r="K235" s="65">
        <f t="shared" si="19"/>
        <v>2070.3000000000002</v>
      </c>
      <c r="L235" s="66">
        <f t="shared" si="19"/>
        <v>104</v>
      </c>
      <c r="M235" s="64" t="s">
        <v>817</v>
      </c>
      <c r="N235" s="64" t="s">
        <v>817</v>
      </c>
      <c r="O235" s="67" t="s">
        <v>817</v>
      </c>
      <c r="P235" s="68">
        <v>4136394.7399999998</v>
      </c>
      <c r="Q235" s="68">
        <v>0</v>
      </c>
      <c r="R235" s="68">
        <v>0</v>
      </c>
      <c r="S235" s="65">
        <f t="shared" si="12"/>
        <v>4136394.7399999998</v>
      </c>
      <c r="T235" s="68">
        <f t="shared" si="13"/>
        <v>1830.9923155238812</v>
      </c>
      <c r="U235" s="68">
        <f>MAX(U236:U237)</f>
        <v>3865.2060490045942</v>
      </c>
      <c r="X235" s="8" t="e">
        <f>VLOOKUP(C235,Z:AA,2,FALSE)</f>
        <v>#N/A</v>
      </c>
    </row>
    <row r="236" spans="1:24" ht="35.25" x14ac:dyDescent="0.5">
      <c r="A236" s="8">
        <v>1</v>
      </c>
      <c r="B236" s="134">
        <f>SUBTOTAL(103,$A$16:A236)</f>
        <v>212</v>
      </c>
      <c r="C236" s="40" t="s">
        <v>739</v>
      </c>
      <c r="D236" s="64">
        <v>1982</v>
      </c>
      <c r="E236" s="64"/>
      <c r="F236" s="64" t="s">
        <v>277</v>
      </c>
      <c r="G236" s="64">
        <v>3</v>
      </c>
      <c r="H236" s="64">
        <v>3</v>
      </c>
      <c r="I236" s="65">
        <v>1997.9</v>
      </c>
      <c r="J236" s="65">
        <v>1878</v>
      </c>
      <c r="K236" s="65">
        <v>1878</v>
      </c>
      <c r="L236" s="66">
        <v>88</v>
      </c>
      <c r="M236" s="64" t="s">
        <v>275</v>
      </c>
      <c r="N236" s="64" t="s">
        <v>276</v>
      </c>
      <c r="O236" s="67" t="s">
        <v>278</v>
      </c>
      <c r="P236" s="68">
        <v>3541184.4699999997</v>
      </c>
      <c r="Q236" s="68">
        <v>0</v>
      </c>
      <c r="R236" s="68">
        <v>0</v>
      </c>
      <c r="S236" s="65">
        <f t="shared" si="12"/>
        <v>3541184.4699999997</v>
      </c>
      <c r="T236" s="68">
        <f t="shared" si="13"/>
        <v>1772.4533109765252</v>
      </c>
      <c r="U236" s="68">
        <v>2623.4615446218531</v>
      </c>
      <c r="X236" s="8" t="e">
        <f>VLOOKUP(C236,Z:AA,2,FALSE)</f>
        <v>#N/A</v>
      </c>
    </row>
    <row r="237" spans="1:24" ht="35.25" x14ac:dyDescent="0.5">
      <c r="A237" s="8">
        <v>1</v>
      </c>
      <c r="B237" s="134">
        <f>SUBTOTAL(103,$A$16:A237)</f>
        <v>213</v>
      </c>
      <c r="C237" s="40" t="s">
        <v>737</v>
      </c>
      <c r="D237" s="64">
        <v>1905</v>
      </c>
      <c r="E237" s="64"/>
      <c r="F237" s="64" t="s">
        <v>277</v>
      </c>
      <c r="G237" s="64">
        <v>2</v>
      </c>
      <c r="H237" s="64">
        <v>1</v>
      </c>
      <c r="I237" s="65">
        <v>261.2</v>
      </c>
      <c r="J237" s="65">
        <v>236.1</v>
      </c>
      <c r="K237" s="65">
        <v>192.3</v>
      </c>
      <c r="L237" s="66">
        <v>16</v>
      </c>
      <c r="M237" s="64" t="s">
        <v>275</v>
      </c>
      <c r="N237" s="64" t="s">
        <v>276</v>
      </c>
      <c r="O237" s="67" t="s">
        <v>278</v>
      </c>
      <c r="P237" s="68">
        <v>595210.27</v>
      </c>
      <c r="Q237" s="68">
        <v>0</v>
      </c>
      <c r="R237" s="68">
        <v>0</v>
      </c>
      <c r="S237" s="65">
        <f t="shared" si="12"/>
        <v>595210.27</v>
      </c>
      <c r="T237" s="68">
        <f t="shared" si="13"/>
        <v>2278.752947932619</v>
      </c>
      <c r="U237" s="68">
        <v>3865.2060490045942</v>
      </c>
      <c r="X237" s="8" t="e">
        <f>VLOOKUP(C237,Z:AA,2,FALSE)</f>
        <v>#N/A</v>
      </c>
    </row>
    <row r="238" spans="1:24" ht="35.25" x14ac:dyDescent="0.5">
      <c r="B238" s="40" t="s">
        <v>888</v>
      </c>
      <c r="C238" s="40"/>
      <c r="D238" s="64" t="s">
        <v>817</v>
      </c>
      <c r="E238" s="64" t="s">
        <v>817</v>
      </c>
      <c r="F238" s="64" t="s">
        <v>817</v>
      </c>
      <c r="G238" s="64" t="s">
        <v>817</v>
      </c>
      <c r="H238" s="64" t="s">
        <v>817</v>
      </c>
      <c r="I238" s="65">
        <f>I239</f>
        <v>794.9</v>
      </c>
      <c r="J238" s="65">
        <f t="shared" ref="J238:L238" si="20">J239</f>
        <v>734.9</v>
      </c>
      <c r="K238" s="65">
        <f t="shared" si="20"/>
        <v>734.9</v>
      </c>
      <c r="L238" s="66">
        <f t="shared" si="20"/>
        <v>21</v>
      </c>
      <c r="M238" s="64" t="s">
        <v>817</v>
      </c>
      <c r="N238" s="64" t="s">
        <v>817</v>
      </c>
      <c r="O238" s="67" t="s">
        <v>817</v>
      </c>
      <c r="P238" s="68">
        <v>2266340.36</v>
      </c>
      <c r="Q238" s="68">
        <v>0</v>
      </c>
      <c r="R238" s="68">
        <v>0</v>
      </c>
      <c r="S238" s="65">
        <f t="shared" si="12"/>
        <v>2266340.36</v>
      </c>
      <c r="T238" s="68">
        <f t="shared" si="13"/>
        <v>2851.1012202792804</v>
      </c>
      <c r="U238" s="68">
        <f>U239</f>
        <v>5491.6682060636558</v>
      </c>
      <c r="X238" s="8" t="e">
        <f>VLOOKUP(C238,Z:AA,2,FALSE)</f>
        <v>#N/A</v>
      </c>
    </row>
    <row r="239" spans="1:24" ht="35.25" x14ac:dyDescent="0.5">
      <c r="A239" s="8">
        <v>1</v>
      </c>
      <c r="B239" s="134">
        <f>SUBTOTAL(103,$A$16:A239)</f>
        <v>214</v>
      </c>
      <c r="C239" s="40" t="s">
        <v>753</v>
      </c>
      <c r="D239" s="64">
        <v>1968</v>
      </c>
      <c r="E239" s="64">
        <v>2010</v>
      </c>
      <c r="F239" s="64" t="s">
        <v>277</v>
      </c>
      <c r="G239" s="64">
        <v>2</v>
      </c>
      <c r="H239" s="64">
        <v>2</v>
      </c>
      <c r="I239" s="65">
        <v>794.9</v>
      </c>
      <c r="J239" s="65">
        <v>734.9</v>
      </c>
      <c r="K239" s="65">
        <v>734.9</v>
      </c>
      <c r="L239" s="66">
        <v>21</v>
      </c>
      <c r="M239" s="64" t="s">
        <v>275</v>
      </c>
      <c r="N239" s="64" t="s">
        <v>354</v>
      </c>
      <c r="O239" s="67" t="s">
        <v>779</v>
      </c>
      <c r="P239" s="68">
        <v>2266340.36</v>
      </c>
      <c r="Q239" s="68">
        <v>0</v>
      </c>
      <c r="R239" s="68">
        <v>0</v>
      </c>
      <c r="S239" s="65">
        <f t="shared" si="12"/>
        <v>2266340.36</v>
      </c>
      <c r="T239" s="68">
        <f t="shared" si="13"/>
        <v>2851.1012202792804</v>
      </c>
      <c r="U239" s="68">
        <v>5491.6682060636558</v>
      </c>
      <c r="X239" s="8" t="e">
        <f>VLOOKUP(C239,Z:AA,2,FALSE)</f>
        <v>#N/A</v>
      </c>
    </row>
    <row r="240" spans="1:24" ht="35.25" x14ac:dyDescent="0.5">
      <c r="B240" s="40" t="s">
        <v>889</v>
      </c>
      <c r="C240" s="40"/>
      <c r="D240" s="64" t="s">
        <v>817</v>
      </c>
      <c r="E240" s="64" t="s">
        <v>817</v>
      </c>
      <c r="F240" s="64" t="s">
        <v>817</v>
      </c>
      <c r="G240" s="64" t="s">
        <v>817</v>
      </c>
      <c r="H240" s="64" t="s">
        <v>817</v>
      </c>
      <c r="I240" s="65">
        <f>I241+I242+I243</f>
        <v>1979.4</v>
      </c>
      <c r="J240" s="65">
        <f t="shared" ref="J240:L240" si="21">J241+J242+J243</f>
        <v>1375.3</v>
      </c>
      <c r="K240" s="65">
        <f t="shared" si="21"/>
        <v>584.29999999999995</v>
      </c>
      <c r="L240" s="66">
        <f t="shared" si="21"/>
        <v>98</v>
      </c>
      <c r="M240" s="64" t="s">
        <v>817</v>
      </c>
      <c r="N240" s="64" t="s">
        <v>817</v>
      </c>
      <c r="O240" s="67" t="s">
        <v>817</v>
      </c>
      <c r="P240" s="68">
        <v>2773728.46</v>
      </c>
      <c r="Q240" s="68">
        <v>0</v>
      </c>
      <c r="R240" s="68">
        <v>0</v>
      </c>
      <c r="S240" s="65">
        <f t="shared" si="12"/>
        <v>2773728.46</v>
      </c>
      <c r="T240" s="68">
        <f t="shared" si="13"/>
        <v>1401.297595230878</v>
      </c>
      <c r="U240" s="68">
        <f>MAX(U241:U243)</f>
        <v>4024.8968590604027</v>
      </c>
      <c r="X240" s="8" t="e">
        <f>VLOOKUP(C240,Z:AA,2,FALSE)</f>
        <v>#N/A</v>
      </c>
    </row>
    <row r="241" spans="1:24" ht="35.25" x14ac:dyDescent="0.5">
      <c r="A241" s="8">
        <v>1</v>
      </c>
      <c r="B241" s="134">
        <f>SUBTOTAL(103,$A$16:A241)</f>
        <v>215</v>
      </c>
      <c r="C241" s="40" t="s">
        <v>754</v>
      </c>
      <c r="D241" s="64">
        <v>1962</v>
      </c>
      <c r="E241" s="64"/>
      <c r="F241" s="64" t="s">
        <v>277</v>
      </c>
      <c r="G241" s="64">
        <v>2</v>
      </c>
      <c r="H241" s="64">
        <v>2</v>
      </c>
      <c r="I241" s="65">
        <v>745</v>
      </c>
      <c r="J241" s="65">
        <v>657.6</v>
      </c>
      <c r="K241" s="65">
        <v>41.5</v>
      </c>
      <c r="L241" s="66">
        <v>48</v>
      </c>
      <c r="M241" s="64" t="s">
        <v>275</v>
      </c>
      <c r="N241" s="64" t="s">
        <v>276</v>
      </c>
      <c r="O241" s="67" t="s">
        <v>278</v>
      </c>
      <c r="P241" s="68">
        <v>2005397.44</v>
      </c>
      <c r="Q241" s="68">
        <v>0</v>
      </c>
      <c r="R241" s="68">
        <v>0</v>
      </c>
      <c r="S241" s="65">
        <f t="shared" si="12"/>
        <v>2005397.44</v>
      </c>
      <c r="T241" s="68">
        <f t="shared" si="13"/>
        <v>2691.8086442953017</v>
      </c>
      <c r="U241" s="68">
        <v>4024.8968590604027</v>
      </c>
      <c r="X241" s="8" t="e">
        <f>VLOOKUP(C241,Z:AA,2,FALSE)</f>
        <v>#N/A</v>
      </c>
    </row>
    <row r="242" spans="1:24" ht="35.25" x14ac:dyDescent="0.5">
      <c r="A242" s="8">
        <v>1</v>
      </c>
      <c r="B242" s="134">
        <f>SUBTOTAL(103,$A$16:A242)</f>
        <v>216</v>
      </c>
      <c r="C242" s="40" t="s">
        <v>745</v>
      </c>
      <c r="D242" s="64">
        <v>1938</v>
      </c>
      <c r="E242" s="64"/>
      <c r="F242" s="64" t="s">
        <v>343</v>
      </c>
      <c r="G242" s="64">
        <v>2</v>
      </c>
      <c r="H242" s="64">
        <v>1</v>
      </c>
      <c r="I242" s="65">
        <v>244.9</v>
      </c>
      <c r="J242" s="65">
        <v>223.9</v>
      </c>
      <c r="K242" s="65">
        <v>210.8</v>
      </c>
      <c r="L242" s="66">
        <v>15</v>
      </c>
      <c r="M242" s="64" t="s">
        <v>275</v>
      </c>
      <c r="N242" s="64" t="s">
        <v>276</v>
      </c>
      <c r="O242" s="67" t="s">
        <v>278</v>
      </c>
      <c r="P242" s="68">
        <v>150594.57</v>
      </c>
      <c r="Q242" s="68">
        <v>0</v>
      </c>
      <c r="R242" s="68">
        <v>0</v>
      </c>
      <c r="S242" s="65">
        <f t="shared" si="12"/>
        <v>150594.57</v>
      </c>
      <c r="T242" s="68">
        <f t="shared" si="13"/>
        <v>614.92270314414043</v>
      </c>
      <c r="U242" s="68">
        <v>673.78</v>
      </c>
      <c r="X242" s="8" t="e">
        <f>VLOOKUP(C242,Z:AA,2,FALSE)</f>
        <v>#N/A</v>
      </c>
    </row>
    <row r="243" spans="1:24" ht="35.25" x14ac:dyDescent="0.5">
      <c r="A243" s="8">
        <v>1</v>
      </c>
      <c r="B243" s="134">
        <f>SUBTOTAL(103,$A$16:A243)</f>
        <v>217</v>
      </c>
      <c r="C243" s="40" t="s">
        <v>744</v>
      </c>
      <c r="D243" s="64">
        <v>1959</v>
      </c>
      <c r="E243" s="64"/>
      <c r="F243" s="64" t="s">
        <v>277</v>
      </c>
      <c r="G243" s="64">
        <v>3</v>
      </c>
      <c r="H243" s="64">
        <v>1</v>
      </c>
      <c r="I243" s="65">
        <v>989.5</v>
      </c>
      <c r="J243" s="65">
        <v>493.8</v>
      </c>
      <c r="K243" s="65">
        <v>332</v>
      </c>
      <c r="L243" s="66">
        <v>35</v>
      </c>
      <c r="M243" s="64" t="s">
        <v>275</v>
      </c>
      <c r="N243" s="64" t="s">
        <v>276</v>
      </c>
      <c r="O243" s="67" t="s">
        <v>278</v>
      </c>
      <c r="P243" s="68">
        <v>617736.44999999995</v>
      </c>
      <c r="Q243" s="68">
        <v>0</v>
      </c>
      <c r="R243" s="68">
        <v>0</v>
      </c>
      <c r="S243" s="65">
        <f t="shared" si="12"/>
        <v>617736.44999999995</v>
      </c>
      <c r="T243" s="68">
        <f t="shared" si="13"/>
        <v>624.29151086407273</v>
      </c>
      <c r="U243" s="68">
        <v>673.78</v>
      </c>
      <c r="X243" s="8" t="e">
        <f>VLOOKUP(C243,Z:AA,2,FALSE)</f>
        <v>#N/A</v>
      </c>
    </row>
    <row r="244" spans="1:24" ht="35.25" x14ac:dyDescent="0.5">
      <c r="B244" s="40" t="s">
        <v>890</v>
      </c>
      <c r="C244" s="40"/>
      <c r="D244" s="64" t="s">
        <v>817</v>
      </c>
      <c r="E244" s="64" t="s">
        <v>817</v>
      </c>
      <c r="F244" s="64" t="s">
        <v>817</v>
      </c>
      <c r="G244" s="64" t="s">
        <v>817</v>
      </c>
      <c r="H244" s="64" t="s">
        <v>817</v>
      </c>
      <c r="I244" s="65">
        <f>I245</f>
        <v>3504.3</v>
      </c>
      <c r="J244" s="65">
        <f t="shared" ref="J244:L244" si="22">J245</f>
        <v>3356</v>
      </c>
      <c r="K244" s="65">
        <f t="shared" si="22"/>
        <v>2316.9</v>
      </c>
      <c r="L244" s="66">
        <f t="shared" si="22"/>
        <v>153</v>
      </c>
      <c r="M244" s="64" t="s">
        <v>817</v>
      </c>
      <c r="N244" s="64" t="s">
        <v>817</v>
      </c>
      <c r="O244" s="67" t="s">
        <v>817</v>
      </c>
      <c r="P244" s="68">
        <v>2847111.98</v>
      </c>
      <c r="Q244" s="68">
        <v>0</v>
      </c>
      <c r="R244" s="68">
        <v>0</v>
      </c>
      <c r="S244" s="65">
        <f t="shared" si="12"/>
        <v>2847111.98</v>
      </c>
      <c r="T244" s="68">
        <f t="shared" si="13"/>
        <v>812.46239762577397</v>
      </c>
      <c r="U244" s="68">
        <f>U245</f>
        <v>1209.2642844115132</v>
      </c>
      <c r="X244" s="8" t="e">
        <f>VLOOKUP(C244,Z:AA,2,FALSE)</f>
        <v>#N/A</v>
      </c>
    </row>
    <row r="245" spans="1:24" ht="35.25" x14ac:dyDescent="0.5">
      <c r="A245" s="8">
        <v>1</v>
      </c>
      <c r="B245" s="134">
        <f>SUBTOTAL(103,$A$16:A245)</f>
        <v>218</v>
      </c>
      <c r="C245" s="40" t="s">
        <v>742</v>
      </c>
      <c r="D245" s="64">
        <v>1984</v>
      </c>
      <c r="E245" s="64"/>
      <c r="F245" s="64" t="s">
        <v>349</v>
      </c>
      <c r="G245" s="64">
        <v>5</v>
      </c>
      <c r="H245" s="64">
        <v>4</v>
      </c>
      <c r="I245" s="65">
        <v>3504.3</v>
      </c>
      <c r="J245" s="65">
        <v>3356</v>
      </c>
      <c r="K245" s="65">
        <v>2316.9</v>
      </c>
      <c r="L245" s="66">
        <v>153</v>
      </c>
      <c r="M245" s="64" t="s">
        <v>275</v>
      </c>
      <c r="N245" s="64" t="s">
        <v>279</v>
      </c>
      <c r="O245" s="67" t="s">
        <v>1096</v>
      </c>
      <c r="P245" s="68">
        <v>2847111.98</v>
      </c>
      <c r="Q245" s="68">
        <v>0</v>
      </c>
      <c r="R245" s="68">
        <v>0</v>
      </c>
      <c r="S245" s="65">
        <f t="shared" si="12"/>
        <v>2847111.98</v>
      </c>
      <c r="T245" s="68">
        <f t="shared" si="13"/>
        <v>812.46239762577397</v>
      </c>
      <c r="U245" s="68">
        <v>1209.2642844115132</v>
      </c>
      <c r="X245" s="8" t="e">
        <f>VLOOKUP(C245,Z:AA,2,FALSE)</f>
        <v>#N/A</v>
      </c>
    </row>
    <row r="246" spans="1:24" ht="35.25" x14ac:dyDescent="0.5">
      <c r="B246" s="40" t="s">
        <v>891</v>
      </c>
      <c r="C246" s="40"/>
      <c r="D246" s="64" t="s">
        <v>817</v>
      </c>
      <c r="E246" s="64" t="s">
        <v>817</v>
      </c>
      <c r="F246" s="64" t="s">
        <v>817</v>
      </c>
      <c r="G246" s="64" t="s">
        <v>817</v>
      </c>
      <c r="H246" s="64" t="s">
        <v>817</v>
      </c>
      <c r="I246" s="65">
        <f>SUM(I247:I254)</f>
        <v>26102.400000000001</v>
      </c>
      <c r="J246" s="65">
        <f t="shared" ref="J246:L246" si="23">SUM(J247:J254)</f>
        <v>19679.7</v>
      </c>
      <c r="K246" s="65">
        <f t="shared" si="23"/>
        <v>18456.8</v>
      </c>
      <c r="L246" s="66">
        <f t="shared" si="23"/>
        <v>619</v>
      </c>
      <c r="M246" s="64" t="s">
        <v>817</v>
      </c>
      <c r="N246" s="64" t="s">
        <v>817</v>
      </c>
      <c r="O246" s="67" t="s">
        <v>817</v>
      </c>
      <c r="P246" s="68">
        <v>23342072.819999997</v>
      </c>
      <c r="Q246" s="68">
        <v>0</v>
      </c>
      <c r="R246" s="68">
        <v>0</v>
      </c>
      <c r="S246" s="65">
        <f t="shared" si="12"/>
        <v>23342072.819999997</v>
      </c>
      <c r="T246" s="68">
        <f t="shared" si="13"/>
        <v>894.25006206325838</v>
      </c>
      <c r="U246" s="68">
        <f>MAX(U247:U254)</f>
        <v>4371.3326153846156</v>
      </c>
      <c r="X246" s="8" t="e">
        <f>VLOOKUP(C246,Z:AA,2,FALSE)</f>
        <v>#N/A</v>
      </c>
    </row>
    <row r="247" spans="1:24" ht="35.25" x14ac:dyDescent="0.5">
      <c r="A247" s="8">
        <v>1</v>
      </c>
      <c r="B247" s="134">
        <f>SUBTOTAL(103,$A$16:A247)</f>
        <v>219</v>
      </c>
      <c r="C247" s="40" t="s">
        <v>746</v>
      </c>
      <c r="D247" s="64">
        <v>1981</v>
      </c>
      <c r="E247" s="64"/>
      <c r="F247" s="64" t="s">
        <v>277</v>
      </c>
      <c r="G247" s="64">
        <v>2</v>
      </c>
      <c r="H247" s="64">
        <v>3</v>
      </c>
      <c r="I247" s="65">
        <v>975</v>
      </c>
      <c r="J247" s="65">
        <v>901.5</v>
      </c>
      <c r="K247" s="65">
        <v>901.5</v>
      </c>
      <c r="L247" s="66">
        <v>42</v>
      </c>
      <c r="M247" s="64" t="s">
        <v>275</v>
      </c>
      <c r="N247" s="64" t="s">
        <v>276</v>
      </c>
      <c r="O247" s="67" t="s">
        <v>278</v>
      </c>
      <c r="P247" s="68">
        <v>3681369</v>
      </c>
      <c r="Q247" s="68">
        <v>0</v>
      </c>
      <c r="R247" s="68">
        <v>0</v>
      </c>
      <c r="S247" s="65">
        <f t="shared" si="12"/>
        <v>3681369</v>
      </c>
      <c r="T247" s="68">
        <f t="shared" si="13"/>
        <v>3775.7630769230768</v>
      </c>
      <c r="U247" s="68">
        <v>4371.3326153846156</v>
      </c>
      <c r="X247" s="8" t="e">
        <f>VLOOKUP(C247,Z:AA,2,FALSE)</f>
        <v>#N/A</v>
      </c>
    </row>
    <row r="248" spans="1:24" ht="35.25" x14ac:dyDescent="0.5">
      <c r="A248" s="8">
        <v>1</v>
      </c>
      <c r="B248" s="134">
        <f>SUBTOTAL(103,$A$16:A248)</f>
        <v>220</v>
      </c>
      <c r="C248" s="40" t="s">
        <v>730</v>
      </c>
      <c r="D248" s="64">
        <v>1976</v>
      </c>
      <c r="E248" s="64"/>
      <c r="F248" s="64" t="s">
        <v>277</v>
      </c>
      <c r="G248" s="64">
        <v>5</v>
      </c>
      <c r="H248" s="64">
        <v>2</v>
      </c>
      <c r="I248" s="65">
        <v>3568.3</v>
      </c>
      <c r="J248" s="65">
        <v>1111.4000000000001</v>
      </c>
      <c r="K248" s="65">
        <v>1111.4000000000001</v>
      </c>
      <c r="L248" s="66">
        <v>23</v>
      </c>
      <c r="M248" s="64" t="s">
        <v>275</v>
      </c>
      <c r="N248" s="64" t="s">
        <v>279</v>
      </c>
      <c r="O248" s="67" t="s">
        <v>780</v>
      </c>
      <c r="P248" s="68">
        <v>3020247.54</v>
      </c>
      <c r="Q248" s="68">
        <v>0</v>
      </c>
      <c r="R248" s="68">
        <v>0</v>
      </c>
      <c r="S248" s="65">
        <f t="shared" si="12"/>
        <v>3020247.54</v>
      </c>
      <c r="T248" s="68">
        <f t="shared" si="13"/>
        <v>846.41076703191993</v>
      </c>
      <c r="U248" s="68">
        <v>1347.0125280269058</v>
      </c>
      <c r="X248" s="8" t="e">
        <f>VLOOKUP(C248,Z:AA,2,FALSE)</f>
        <v>#N/A</v>
      </c>
    </row>
    <row r="249" spans="1:24" ht="35.25" x14ac:dyDescent="0.5">
      <c r="A249" s="8">
        <v>1</v>
      </c>
      <c r="B249" s="134">
        <f>SUBTOTAL(103,$A$16:A249)</f>
        <v>221</v>
      </c>
      <c r="C249" s="40" t="s">
        <v>725</v>
      </c>
      <c r="D249" s="64">
        <v>1985</v>
      </c>
      <c r="E249" s="64"/>
      <c r="F249" s="64" t="s">
        <v>277</v>
      </c>
      <c r="G249" s="64">
        <v>9</v>
      </c>
      <c r="H249" s="64">
        <v>1</v>
      </c>
      <c r="I249" s="65">
        <v>4900.3</v>
      </c>
      <c r="J249" s="65">
        <v>4900</v>
      </c>
      <c r="K249" s="65">
        <v>4450.3</v>
      </c>
      <c r="L249" s="66">
        <v>123</v>
      </c>
      <c r="M249" s="64" t="s">
        <v>275</v>
      </c>
      <c r="N249" s="64" t="s">
        <v>279</v>
      </c>
      <c r="O249" s="67" t="s">
        <v>780</v>
      </c>
      <c r="P249" s="68">
        <v>2007413</v>
      </c>
      <c r="Q249" s="68">
        <v>0</v>
      </c>
      <c r="R249" s="68">
        <v>0</v>
      </c>
      <c r="S249" s="65">
        <f t="shared" si="12"/>
        <v>2007413</v>
      </c>
      <c r="T249" s="68">
        <f t="shared" si="13"/>
        <v>409.65104177295268</v>
      </c>
      <c r="U249" s="68">
        <v>458.83734693877551</v>
      </c>
      <c r="X249" s="8" t="e">
        <f>VLOOKUP(C249,Z:AA,2,FALSE)</f>
        <v>#N/A</v>
      </c>
    </row>
    <row r="250" spans="1:24" ht="35.25" x14ac:dyDescent="0.5">
      <c r="A250" s="8">
        <v>1</v>
      </c>
      <c r="B250" s="134">
        <f>SUBTOTAL(103,$A$16:A250)</f>
        <v>222</v>
      </c>
      <c r="C250" s="40" t="s">
        <v>726</v>
      </c>
      <c r="D250" s="64">
        <v>1992</v>
      </c>
      <c r="E250" s="64"/>
      <c r="F250" s="64" t="s">
        <v>277</v>
      </c>
      <c r="G250" s="64">
        <v>9</v>
      </c>
      <c r="H250" s="64">
        <v>1</v>
      </c>
      <c r="I250" s="65">
        <v>4865.3</v>
      </c>
      <c r="J250" s="65">
        <v>4865.3</v>
      </c>
      <c r="K250" s="65">
        <v>4560</v>
      </c>
      <c r="L250" s="66">
        <v>111</v>
      </c>
      <c r="M250" s="64" t="s">
        <v>275</v>
      </c>
      <c r="N250" s="64" t="s">
        <v>279</v>
      </c>
      <c r="O250" s="67" t="s">
        <v>780</v>
      </c>
      <c r="P250" s="68">
        <v>2007413</v>
      </c>
      <c r="Q250" s="68">
        <v>0</v>
      </c>
      <c r="R250" s="68">
        <v>0</v>
      </c>
      <c r="S250" s="65">
        <f t="shared" si="12"/>
        <v>2007413</v>
      </c>
      <c r="T250" s="68">
        <f t="shared" si="13"/>
        <v>412.59798984646369</v>
      </c>
      <c r="U250" s="68">
        <v>462.1383350462487</v>
      </c>
      <c r="X250" s="8" t="e">
        <f>VLOOKUP(C250,Z:AA,2,FALSE)</f>
        <v>#N/A</v>
      </c>
    </row>
    <row r="251" spans="1:24" ht="35.25" x14ac:dyDescent="0.5">
      <c r="A251" s="8">
        <v>1</v>
      </c>
      <c r="B251" s="134">
        <f>SUBTOTAL(103,$A$16:A251)</f>
        <v>223</v>
      </c>
      <c r="C251" s="40" t="s">
        <v>727</v>
      </c>
      <c r="D251" s="64">
        <v>1982</v>
      </c>
      <c r="E251" s="64"/>
      <c r="F251" s="64" t="s">
        <v>277</v>
      </c>
      <c r="G251" s="64">
        <v>9</v>
      </c>
      <c r="H251" s="64">
        <v>1</v>
      </c>
      <c r="I251" s="65">
        <v>4912.2</v>
      </c>
      <c r="J251" s="65">
        <v>2437.9</v>
      </c>
      <c r="K251" s="65">
        <v>2009.8</v>
      </c>
      <c r="L251" s="66">
        <v>134</v>
      </c>
      <c r="M251" s="64" t="s">
        <v>275</v>
      </c>
      <c r="N251" s="64" t="s">
        <v>279</v>
      </c>
      <c r="O251" s="67" t="s">
        <v>780</v>
      </c>
      <c r="P251" s="68">
        <v>2007413</v>
      </c>
      <c r="Q251" s="68">
        <v>0</v>
      </c>
      <c r="R251" s="68">
        <v>0</v>
      </c>
      <c r="S251" s="65">
        <f t="shared" si="12"/>
        <v>2007413</v>
      </c>
      <c r="T251" s="68">
        <f t="shared" si="13"/>
        <v>408.65864582060993</v>
      </c>
      <c r="U251" s="68">
        <v>457.71640879478826</v>
      </c>
      <c r="X251" s="8" t="e">
        <f>VLOOKUP(C251,Z:AA,2,FALSE)</f>
        <v>#N/A</v>
      </c>
    </row>
    <row r="252" spans="1:24" ht="35.25" x14ac:dyDescent="0.5">
      <c r="A252" s="8">
        <v>1</v>
      </c>
      <c r="B252" s="134">
        <f>SUBTOTAL(103,$A$16:A252)</f>
        <v>224</v>
      </c>
      <c r="C252" s="40" t="s">
        <v>720</v>
      </c>
      <c r="D252" s="64">
        <v>1994</v>
      </c>
      <c r="E252" s="64"/>
      <c r="F252" s="64" t="s">
        <v>277</v>
      </c>
      <c r="G252" s="64">
        <v>9</v>
      </c>
      <c r="H252" s="64">
        <v>1</v>
      </c>
      <c r="I252" s="65">
        <v>4455.3</v>
      </c>
      <c r="J252" s="65">
        <v>3825.3</v>
      </c>
      <c r="K252" s="65">
        <v>3825.3</v>
      </c>
      <c r="L252" s="66">
        <v>122</v>
      </c>
      <c r="M252" s="64" t="s">
        <v>275</v>
      </c>
      <c r="N252" s="64" t="s">
        <v>354</v>
      </c>
      <c r="O252" s="67" t="s">
        <v>781</v>
      </c>
      <c r="P252" s="68">
        <v>4014826</v>
      </c>
      <c r="Q252" s="68">
        <v>0</v>
      </c>
      <c r="R252" s="68">
        <v>0</v>
      </c>
      <c r="S252" s="65">
        <f t="shared" si="12"/>
        <v>4014826</v>
      </c>
      <c r="T252" s="68">
        <f t="shared" si="13"/>
        <v>901.13482818216505</v>
      </c>
      <c r="U252" s="68">
        <v>932.32552353307074</v>
      </c>
      <c r="X252" s="8" t="e">
        <f>VLOOKUP(C252,Z:AA,2,FALSE)</f>
        <v>#N/A</v>
      </c>
    </row>
    <row r="253" spans="1:24" ht="35.25" x14ac:dyDescent="0.5">
      <c r="A253" s="8">
        <v>1</v>
      </c>
      <c r="B253" s="134">
        <f>SUBTOTAL(103,$A$16:A253)</f>
        <v>225</v>
      </c>
      <c r="C253" s="40" t="s">
        <v>733</v>
      </c>
      <c r="D253" s="64">
        <v>1917</v>
      </c>
      <c r="E253" s="64"/>
      <c r="F253" s="64" t="s">
        <v>277</v>
      </c>
      <c r="G253" s="64">
        <v>2</v>
      </c>
      <c r="H253" s="64">
        <v>1</v>
      </c>
      <c r="I253" s="65">
        <v>722.2</v>
      </c>
      <c r="J253" s="65">
        <v>298.5</v>
      </c>
      <c r="K253" s="65">
        <v>298.5</v>
      </c>
      <c r="L253" s="66">
        <v>8</v>
      </c>
      <c r="M253" s="64" t="s">
        <v>275</v>
      </c>
      <c r="N253" s="64" t="s">
        <v>276</v>
      </c>
      <c r="O253" s="67" t="s">
        <v>278</v>
      </c>
      <c r="P253" s="68">
        <v>2717424.72</v>
      </c>
      <c r="Q253" s="68">
        <v>0</v>
      </c>
      <c r="R253" s="68">
        <v>0</v>
      </c>
      <c r="S253" s="65">
        <f t="shared" si="12"/>
        <v>2717424.72</v>
      </c>
      <c r="T253" s="68">
        <f t="shared" si="13"/>
        <v>3762.7038493492109</v>
      </c>
      <c r="U253" s="68">
        <v>4357.4201994459836</v>
      </c>
      <c r="X253" s="8" t="e">
        <f>VLOOKUP(C253,Z:AA,2,FALSE)</f>
        <v>#N/A</v>
      </c>
    </row>
    <row r="254" spans="1:24" ht="35.25" x14ac:dyDescent="0.5">
      <c r="A254" s="8">
        <v>1</v>
      </c>
      <c r="B254" s="134">
        <f>SUBTOTAL(103,$A$16:A254)</f>
        <v>226</v>
      </c>
      <c r="C254" s="40" t="s">
        <v>721</v>
      </c>
      <c r="D254" s="64">
        <v>1963</v>
      </c>
      <c r="E254" s="64"/>
      <c r="F254" s="64" t="s">
        <v>277</v>
      </c>
      <c r="G254" s="64">
        <v>3</v>
      </c>
      <c r="H254" s="64">
        <v>3</v>
      </c>
      <c r="I254" s="65">
        <v>1703.8</v>
      </c>
      <c r="J254" s="65">
        <v>1339.8</v>
      </c>
      <c r="K254" s="65">
        <v>1300</v>
      </c>
      <c r="L254" s="66">
        <v>56</v>
      </c>
      <c r="M254" s="64" t="s">
        <v>275</v>
      </c>
      <c r="N254" s="64" t="s">
        <v>279</v>
      </c>
      <c r="O254" s="67" t="s">
        <v>782</v>
      </c>
      <c r="P254" s="68">
        <v>3885966.56</v>
      </c>
      <c r="Q254" s="68">
        <v>0</v>
      </c>
      <c r="R254" s="68">
        <v>0</v>
      </c>
      <c r="S254" s="65">
        <f t="shared" si="12"/>
        <v>3885966.56</v>
      </c>
      <c r="T254" s="68">
        <f t="shared" si="13"/>
        <v>2280.7645028759243</v>
      </c>
      <c r="U254" s="68">
        <v>2692.3905669679539</v>
      </c>
      <c r="X254" s="8" t="e">
        <f>VLOOKUP(C254,Z:AA,2,FALSE)</f>
        <v>#N/A</v>
      </c>
    </row>
    <row r="255" spans="1:24" ht="35.25" x14ac:dyDescent="0.5">
      <c r="B255" s="40" t="s">
        <v>892</v>
      </c>
      <c r="C255" s="133"/>
      <c r="D255" s="64" t="s">
        <v>817</v>
      </c>
      <c r="E255" s="64" t="s">
        <v>817</v>
      </c>
      <c r="F255" s="64" t="s">
        <v>817</v>
      </c>
      <c r="G255" s="64" t="s">
        <v>817</v>
      </c>
      <c r="H255" s="64" t="s">
        <v>817</v>
      </c>
      <c r="I255" s="65">
        <f>SUM(I256:I261)</f>
        <v>3201.8</v>
      </c>
      <c r="J255" s="65">
        <f t="shared" ref="J255:L255" si="24">SUM(J256:J261)</f>
        <v>2945.4</v>
      </c>
      <c r="K255" s="65">
        <f t="shared" si="24"/>
        <v>2906.2</v>
      </c>
      <c r="L255" s="66">
        <f t="shared" si="24"/>
        <v>153</v>
      </c>
      <c r="M255" s="64" t="s">
        <v>817</v>
      </c>
      <c r="N255" s="64" t="s">
        <v>817</v>
      </c>
      <c r="O255" s="67" t="s">
        <v>817</v>
      </c>
      <c r="P255" s="68">
        <v>11794158</v>
      </c>
      <c r="Q255" s="68">
        <v>0</v>
      </c>
      <c r="R255" s="68">
        <v>0</v>
      </c>
      <c r="S255" s="65">
        <f t="shared" si="12"/>
        <v>11794158</v>
      </c>
      <c r="T255" s="68">
        <f t="shared" si="13"/>
        <v>3683.6023486788681</v>
      </c>
      <c r="U255" s="68">
        <f>MAX(U256:U261)</f>
        <v>5102.0761211318886</v>
      </c>
      <c r="X255" s="8" t="e">
        <f>VLOOKUP(C255,Z:AA,2,FALSE)</f>
        <v>#N/A</v>
      </c>
    </row>
    <row r="256" spans="1:24" ht="35.25" x14ac:dyDescent="0.5">
      <c r="A256" s="8">
        <v>1</v>
      </c>
      <c r="B256" s="134">
        <f>SUBTOTAL(103,$A$16:A256)</f>
        <v>227</v>
      </c>
      <c r="C256" s="40" t="s">
        <v>240</v>
      </c>
      <c r="D256" s="64">
        <v>1970</v>
      </c>
      <c r="E256" s="64"/>
      <c r="F256" s="64" t="s">
        <v>277</v>
      </c>
      <c r="G256" s="64">
        <v>2</v>
      </c>
      <c r="H256" s="64">
        <v>1</v>
      </c>
      <c r="I256" s="65">
        <v>404.7</v>
      </c>
      <c r="J256" s="65">
        <v>318.7</v>
      </c>
      <c r="K256" s="65">
        <v>318.7</v>
      </c>
      <c r="L256" s="66">
        <v>25</v>
      </c>
      <c r="M256" s="64" t="s">
        <v>275</v>
      </c>
      <c r="N256" s="64" t="s">
        <v>279</v>
      </c>
      <c r="O256" s="67" t="s">
        <v>346</v>
      </c>
      <c r="P256" s="68">
        <v>1625370</v>
      </c>
      <c r="Q256" s="68">
        <v>0</v>
      </c>
      <c r="R256" s="68">
        <v>0</v>
      </c>
      <c r="S256" s="65">
        <f t="shared" si="12"/>
        <v>1625370</v>
      </c>
      <c r="T256" s="68">
        <f t="shared" si="13"/>
        <v>4016.2342475908081</v>
      </c>
      <c r="U256" s="68">
        <v>4760.7810773412402</v>
      </c>
      <c r="X256" s="8" t="e">
        <f>VLOOKUP(C256,Z:AA,2,FALSE)</f>
        <v>#N/A</v>
      </c>
    </row>
    <row r="257" spans="1:24" ht="35.25" x14ac:dyDescent="0.5">
      <c r="A257" s="8">
        <v>1</v>
      </c>
      <c r="B257" s="134">
        <f>SUBTOTAL(103,$A$16:A257)</f>
        <v>228</v>
      </c>
      <c r="C257" s="40" t="s">
        <v>242</v>
      </c>
      <c r="D257" s="64">
        <v>1964</v>
      </c>
      <c r="E257" s="64"/>
      <c r="F257" s="64" t="s">
        <v>277</v>
      </c>
      <c r="G257" s="64">
        <v>2</v>
      </c>
      <c r="H257" s="64">
        <v>2</v>
      </c>
      <c r="I257" s="65">
        <v>604.29999999999995</v>
      </c>
      <c r="J257" s="65">
        <v>596.20000000000005</v>
      </c>
      <c r="K257" s="65">
        <v>596.20000000000005</v>
      </c>
      <c r="L257" s="66">
        <v>25</v>
      </c>
      <c r="M257" s="64" t="s">
        <v>275</v>
      </c>
      <c r="N257" s="64" t="s">
        <v>279</v>
      </c>
      <c r="O257" s="67" t="s">
        <v>347</v>
      </c>
      <c r="P257" s="68">
        <v>2601000</v>
      </c>
      <c r="Q257" s="68">
        <v>0</v>
      </c>
      <c r="R257" s="68">
        <v>0</v>
      </c>
      <c r="S257" s="65">
        <f t="shared" si="12"/>
        <v>2601000</v>
      </c>
      <c r="T257" s="68">
        <f t="shared" si="13"/>
        <v>4304.1535661095486</v>
      </c>
      <c r="U257" s="68">
        <v>5102.0761211318886</v>
      </c>
      <c r="X257" s="8" t="e">
        <f>VLOOKUP(C257,Z:AA,2,FALSE)</f>
        <v>#N/A</v>
      </c>
    </row>
    <row r="258" spans="1:24" ht="35.25" x14ac:dyDescent="0.5">
      <c r="A258" s="8">
        <v>1</v>
      </c>
      <c r="B258" s="134">
        <f>SUBTOTAL(103,$A$16:A258)</f>
        <v>229</v>
      </c>
      <c r="C258" s="40" t="s">
        <v>245</v>
      </c>
      <c r="D258" s="64">
        <v>1961</v>
      </c>
      <c r="E258" s="64"/>
      <c r="F258" s="64" t="s">
        <v>349</v>
      </c>
      <c r="G258" s="64">
        <v>2</v>
      </c>
      <c r="H258" s="64">
        <v>2</v>
      </c>
      <c r="I258" s="65">
        <v>605.1</v>
      </c>
      <c r="J258" s="65">
        <v>560.20000000000005</v>
      </c>
      <c r="K258" s="65">
        <v>521</v>
      </c>
      <c r="L258" s="66">
        <v>28</v>
      </c>
      <c r="M258" s="64" t="s">
        <v>275</v>
      </c>
      <c r="N258" s="64" t="s">
        <v>279</v>
      </c>
      <c r="O258" s="67" t="s">
        <v>346</v>
      </c>
      <c r="P258" s="68">
        <v>2367930</v>
      </c>
      <c r="Q258" s="68">
        <v>0</v>
      </c>
      <c r="R258" s="68">
        <v>0</v>
      </c>
      <c r="S258" s="65">
        <f t="shared" si="12"/>
        <v>2367930</v>
      </c>
      <c r="T258" s="68">
        <f t="shared" si="13"/>
        <v>3913.2870599900843</v>
      </c>
      <c r="U258" s="68">
        <v>4638.7490960171872</v>
      </c>
      <c r="X258" s="8" t="e">
        <f>VLOOKUP(C258,Z:AA,2,FALSE)</f>
        <v>#N/A</v>
      </c>
    </row>
    <row r="259" spans="1:24" ht="35.25" x14ac:dyDescent="0.5">
      <c r="A259" s="8">
        <v>1</v>
      </c>
      <c r="B259" s="134">
        <f>SUBTOTAL(103,$A$16:A259)</f>
        <v>230</v>
      </c>
      <c r="C259" s="40" t="s">
        <v>246</v>
      </c>
      <c r="D259" s="64">
        <v>1917</v>
      </c>
      <c r="E259" s="64"/>
      <c r="F259" s="64" t="s">
        <v>277</v>
      </c>
      <c r="G259" s="64">
        <v>2</v>
      </c>
      <c r="H259" s="64">
        <v>2</v>
      </c>
      <c r="I259" s="65">
        <v>336.7</v>
      </c>
      <c r="J259" s="65">
        <v>304.3</v>
      </c>
      <c r="K259" s="65">
        <v>304.3</v>
      </c>
      <c r="L259" s="66">
        <v>13</v>
      </c>
      <c r="M259" s="64" t="s">
        <v>275</v>
      </c>
      <c r="N259" s="64" t="s">
        <v>279</v>
      </c>
      <c r="O259" s="67" t="s">
        <v>346</v>
      </c>
      <c r="P259" s="68">
        <v>1382100</v>
      </c>
      <c r="Q259" s="68">
        <v>0</v>
      </c>
      <c r="R259" s="68">
        <v>0</v>
      </c>
      <c r="S259" s="65">
        <f t="shared" si="12"/>
        <v>1382100</v>
      </c>
      <c r="T259" s="68">
        <f t="shared" si="13"/>
        <v>4104.8411048411053</v>
      </c>
      <c r="U259" s="68">
        <v>4909.5584656877436</v>
      </c>
      <c r="X259" s="8" t="e">
        <f>VLOOKUP(C259,Z:AA,2,FALSE)</f>
        <v>#N/A</v>
      </c>
    </row>
    <row r="260" spans="1:24" ht="35.25" x14ac:dyDescent="0.5">
      <c r="A260" s="8">
        <v>1</v>
      </c>
      <c r="B260" s="134">
        <f>SUBTOTAL(103,$A$16:A260)</f>
        <v>231</v>
      </c>
      <c r="C260" s="40" t="s">
        <v>241</v>
      </c>
      <c r="D260" s="64">
        <v>1970</v>
      </c>
      <c r="E260" s="64"/>
      <c r="F260" s="64" t="s">
        <v>277</v>
      </c>
      <c r="G260" s="64">
        <v>2</v>
      </c>
      <c r="H260" s="64">
        <v>1</v>
      </c>
      <c r="I260" s="65">
        <v>352</v>
      </c>
      <c r="J260" s="65">
        <v>321</v>
      </c>
      <c r="K260" s="65">
        <v>321</v>
      </c>
      <c r="L260" s="66">
        <v>20</v>
      </c>
      <c r="M260" s="64" t="s">
        <v>275</v>
      </c>
      <c r="N260" s="64" t="s">
        <v>279</v>
      </c>
      <c r="O260" s="67" t="s">
        <v>348</v>
      </c>
      <c r="P260" s="68">
        <v>1066818</v>
      </c>
      <c r="Q260" s="68">
        <v>0</v>
      </c>
      <c r="R260" s="68">
        <v>0</v>
      </c>
      <c r="S260" s="65">
        <f t="shared" si="12"/>
        <v>1066818</v>
      </c>
      <c r="T260" s="68">
        <f t="shared" si="13"/>
        <v>3030.7329545454545</v>
      </c>
      <c r="U260" s="68">
        <v>3592.5833034090906</v>
      </c>
      <c r="X260" s="8" t="e">
        <f>VLOOKUP(C260,Z:AA,2,FALSE)</f>
        <v>#N/A</v>
      </c>
    </row>
    <row r="261" spans="1:24" ht="35.25" x14ac:dyDescent="0.5">
      <c r="A261" s="8">
        <v>1</v>
      </c>
      <c r="B261" s="134">
        <f>SUBTOTAL(103,$A$16:A261)</f>
        <v>232</v>
      </c>
      <c r="C261" s="40" t="s">
        <v>248</v>
      </c>
      <c r="D261" s="64">
        <v>1972</v>
      </c>
      <c r="E261" s="64"/>
      <c r="F261" s="64" t="s">
        <v>277</v>
      </c>
      <c r="G261" s="64">
        <v>2</v>
      </c>
      <c r="H261" s="64">
        <v>3</v>
      </c>
      <c r="I261" s="65">
        <v>899</v>
      </c>
      <c r="J261" s="65">
        <v>845</v>
      </c>
      <c r="K261" s="65">
        <v>845</v>
      </c>
      <c r="L261" s="66">
        <v>42</v>
      </c>
      <c r="M261" s="64" t="s">
        <v>275</v>
      </c>
      <c r="N261" s="64" t="s">
        <v>279</v>
      </c>
      <c r="O261" s="67" t="s">
        <v>346</v>
      </c>
      <c r="P261" s="68">
        <v>2750940</v>
      </c>
      <c r="Q261" s="68">
        <v>0</v>
      </c>
      <c r="R261" s="68">
        <v>0</v>
      </c>
      <c r="S261" s="65">
        <f t="shared" si="12"/>
        <v>2750940</v>
      </c>
      <c r="T261" s="68">
        <f t="shared" si="13"/>
        <v>3060</v>
      </c>
      <c r="U261" s="68">
        <v>3627.2759999999998</v>
      </c>
      <c r="X261" s="8" t="e">
        <f>VLOOKUP(C261,Z:AA,2,FALSE)</f>
        <v>#N/A</v>
      </c>
    </row>
    <row r="262" spans="1:24" ht="35.25" x14ac:dyDescent="0.5">
      <c r="B262" s="40" t="s">
        <v>893</v>
      </c>
      <c r="C262" s="40"/>
      <c r="D262" s="64" t="s">
        <v>817</v>
      </c>
      <c r="E262" s="64" t="s">
        <v>817</v>
      </c>
      <c r="F262" s="64" t="s">
        <v>817</v>
      </c>
      <c r="G262" s="64" t="s">
        <v>817</v>
      </c>
      <c r="H262" s="64" t="s">
        <v>817</v>
      </c>
      <c r="I262" s="65">
        <f>I264+I263</f>
        <v>748.2</v>
      </c>
      <c r="J262" s="65">
        <f t="shared" ref="J262:L262" si="25">J264+J263</f>
        <v>685.9</v>
      </c>
      <c r="K262" s="65">
        <f t="shared" si="25"/>
        <v>371.6</v>
      </c>
      <c r="L262" s="66">
        <f t="shared" si="25"/>
        <v>19</v>
      </c>
      <c r="M262" s="64" t="s">
        <v>817</v>
      </c>
      <c r="N262" s="64" t="s">
        <v>817</v>
      </c>
      <c r="O262" s="67" t="s">
        <v>817</v>
      </c>
      <c r="P262" s="68">
        <v>2926079.3899999997</v>
      </c>
      <c r="Q262" s="68">
        <v>0</v>
      </c>
      <c r="R262" s="68">
        <v>0</v>
      </c>
      <c r="S262" s="65">
        <f t="shared" si="12"/>
        <v>2926079.3899999997</v>
      </c>
      <c r="T262" s="68">
        <f t="shared" si="13"/>
        <v>3910.8251670676282</v>
      </c>
      <c r="U262" s="68">
        <f>MAX(U263:U264)</f>
        <v>3916.0591541755884</v>
      </c>
      <c r="X262" s="8" t="e">
        <f>VLOOKUP(C262,Z:AA,2,FALSE)</f>
        <v>#N/A</v>
      </c>
    </row>
    <row r="263" spans="1:24" ht="35.25" x14ac:dyDescent="0.5">
      <c r="A263" s="8">
        <v>1</v>
      </c>
      <c r="B263" s="134">
        <f>SUBTOTAL(103,$A$16:A263)</f>
        <v>233</v>
      </c>
      <c r="C263" s="40" t="s">
        <v>255</v>
      </c>
      <c r="D263" s="64">
        <v>1955</v>
      </c>
      <c r="E263" s="64"/>
      <c r="F263" s="64" t="s">
        <v>343</v>
      </c>
      <c r="G263" s="64">
        <v>2</v>
      </c>
      <c r="H263" s="64">
        <v>1</v>
      </c>
      <c r="I263" s="65">
        <v>374.6</v>
      </c>
      <c r="J263" s="65">
        <v>343.4</v>
      </c>
      <c r="K263" s="65">
        <v>211.5</v>
      </c>
      <c r="L263" s="66">
        <v>7</v>
      </c>
      <c r="M263" s="64" t="s">
        <v>275</v>
      </c>
      <c r="N263" s="64" t="s">
        <v>276</v>
      </c>
      <c r="O263" s="67" t="s">
        <v>278</v>
      </c>
      <c r="P263" s="68">
        <v>1463039.69</v>
      </c>
      <c r="Q263" s="68">
        <v>0</v>
      </c>
      <c r="R263" s="68">
        <v>0</v>
      </c>
      <c r="S263" s="65">
        <f t="shared" si="12"/>
        <v>1463039.69</v>
      </c>
      <c r="T263" s="68">
        <f t="shared" si="13"/>
        <v>3905.6051521623062</v>
      </c>
      <c r="U263" s="68">
        <v>3905.6051521623062</v>
      </c>
      <c r="X263" s="8" t="e">
        <f>VLOOKUP(C263,Z:AA,2,FALSE)</f>
        <v>#N/A</v>
      </c>
    </row>
    <row r="264" spans="1:24" ht="35.25" x14ac:dyDescent="0.5">
      <c r="A264" s="8">
        <v>1</v>
      </c>
      <c r="B264" s="134">
        <f>SUBTOTAL(103,$A$16:A264)</f>
        <v>234</v>
      </c>
      <c r="C264" s="40" t="s">
        <v>256</v>
      </c>
      <c r="D264" s="64">
        <v>1954</v>
      </c>
      <c r="E264" s="64"/>
      <c r="F264" s="64" t="s">
        <v>277</v>
      </c>
      <c r="G264" s="64">
        <v>2</v>
      </c>
      <c r="H264" s="64">
        <v>1</v>
      </c>
      <c r="I264" s="65">
        <v>373.6</v>
      </c>
      <c r="J264" s="65">
        <v>342.5</v>
      </c>
      <c r="K264" s="65">
        <v>160.1</v>
      </c>
      <c r="L264" s="66">
        <v>12</v>
      </c>
      <c r="M264" s="64" t="s">
        <v>275</v>
      </c>
      <c r="N264" s="64" t="s">
        <v>276</v>
      </c>
      <c r="O264" s="67" t="s">
        <v>278</v>
      </c>
      <c r="P264" s="68">
        <v>1463039.7</v>
      </c>
      <c r="Q264" s="68">
        <v>0</v>
      </c>
      <c r="R264" s="68">
        <v>0</v>
      </c>
      <c r="S264" s="65">
        <f t="shared" si="12"/>
        <v>1463039.7</v>
      </c>
      <c r="T264" s="68">
        <f t="shared" si="13"/>
        <v>3916.0591541755884</v>
      </c>
      <c r="U264" s="68">
        <v>3916.0591541755884</v>
      </c>
      <c r="X264" s="8" t="e">
        <f>VLOOKUP(C264,Z:AA,2,FALSE)</f>
        <v>#N/A</v>
      </c>
    </row>
    <row r="265" spans="1:24" ht="35.25" x14ac:dyDescent="0.5">
      <c r="B265" s="40" t="s">
        <v>894</v>
      </c>
      <c r="C265" s="40"/>
      <c r="D265" s="64" t="s">
        <v>817</v>
      </c>
      <c r="E265" s="64" t="s">
        <v>817</v>
      </c>
      <c r="F265" s="64" t="s">
        <v>817</v>
      </c>
      <c r="G265" s="64" t="s">
        <v>817</v>
      </c>
      <c r="H265" s="64" t="s">
        <v>817</v>
      </c>
      <c r="I265" s="65">
        <f>I266</f>
        <v>924.7</v>
      </c>
      <c r="J265" s="65">
        <f t="shared" ref="J265:L265" si="26">J266</f>
        <v>556</v>
      </c>
      <c r="K265" s="65">
        <f t="shared" si="26"/>
        <v>474.7</v>
      </c>
      <c r="L265" s="66">
        <f t="shared" si="26"/>
        <v>25</v>
      </c>
      <c r="M265" s="64" t="s">
        <v>817</v>
      </c>
      <c r="N265" s="64" t="s">
        <v>817</v>
      </c>
      <c r="O265" s="67" t="s">
        <v>817</v>
      </c>
      <c r="P265" s="68">
        <v>1765120</v>
      </c>
      <c r="Q265" s="68">
        <v>0</v>
      </c>
      <c r="R265" s="68">
        <v>0</v>
      </c>
      <c r="S265" s="65">
        <f t="shared" si="12"/>
        <v>1765120</v>
      </c>
      <c r="T265" s="68">
        <f t="shared" si="13"/>
        <v>1908.8569265707797</v>
      </c>
      <c r="U265" s="68">
        <f>U266</f>
        <v>3698.0374326808696</v>
      </c>
      <c r="X265" s="8" t="e">
        <f>VLOOKUP(C265,Z:AA,2,FALSE)</f>
        <v>#N/A</v>
      </c>
    </row>
    <row r="266" spans="1:24" ht="35.25" x14ac:dyDescent="0.5">
      <c r="A266" s="8">
        <v>1</v>
      </c>
      <c r="B266" s="134">
        <f>SUBTOTAL(103,$A$16:A266)</f>
        <v>235</v>
      </c>
      <c r="C266" s="40" t="s">
        <v>250</v>
      </c>
      <c r="D266" s="64">
        <v>1969</v>
      </c>
      <c r="E266" s="64"/>
      <c r="F266" s="64" t="s">
        <v>324</v>
      </c>
      <c r="G266" s="64">
        <v>2</v>
      </c>
      <c r="H266" s="64">
        <v>2</v>
      </c>
      <c r="I266" s="65">
        <v>924.7</v>
      </c>
      <c r="J266" s="65">
        <v>556</v>
      </c>
      <c r="K266" s="65">
        <v>474.7</v>
      </c>
      <c r="L266" s="66">
        <v>25</v>
      </c>
      <c r="M266" s="64" t="s">
        <v>275</v>
      </c>
      <c r="N266" s="64" t="s">
        <v>276</v>
      </c>
      <c r="O266" s="67" t="s">
        <v>278</v>
      </c>
      <c r="P266" s="68">
        <v>1765120</v>
      </c>
      <c r="Q266" s="68">
        <v>0</v>
      </c>
      <c r="R266" s="68">
        <v>0</v>
      </c>
      <c r="S266" s="65">
        <f t="shared" si="12"/>
        <v>1765120</v>
      </c>
      <c r="T266" s="68">
        <f t="shared" si="13"/>
        <v>1908.8569265707797</v>
      </c>
      <c r="U266" s="68">
        <v>3698.0374326808696</v>
      </c>
      <c r="X266" s="8" t="e">
        <f>VLOOKUP(C266,Z:AA,2,FALSE)</f>
        <v>#N/A</v>
      </c>
    </row>
    <row r="267" spans="1:24" ht="35.25" x14ac:dyDescent="0.5">
      <c r="B267" s="40" t="s">
        <v>895</v>
      </c>
      <c r="C267" s="136"/>
      <c r="D267" s="64" t="s">
        <v>817</v>
      </c>
      <c r="E267" s="64" t="s">
        <v>817</v>
      </c>
      <c r="F267" s="64" t="s">
        <v>817</v>
      </c>
      <c r="G267" s="64" t="s">
        <v>817</v>
      </c>
      <c r="H267" s="64" t="s">
        <v>817</v>
      </c>
      <c r="I267" s="65">
        <f>I268+I269</f>
        <v>1746.5</v>
      </c>
      <c r="J267" s="65">
        <f t="shared" ref="J267:L267" si="27">J268+J269</f>
        <v>1598.5</v>
      </c>
      <c r="K267" s="65">
        <f t="shared" si="27"/>
        <v>1405.9</v>
      </c>
      <c r="L267" s="66">
        <f t="shared" si="27"/>
        <v>90</v>
      </c>
      <c r="M267" s="64" t="s">
        <v>817</v>
      </c>
      <c r="N267" s="64" t="s">
        <v>817</v>
      </c>
      <c r="O267" s="67" t="s">
        <v>817</v>
      </c>
      <c r="P267" s="68">
        <v>6729521.4399999995</v>
      </c>
      <c r="Q267" s="68">
        <v>0</v>
      </c>
      <c r="R267" s="68">
        <v>0</v>
      </c>
      <c r="S267" s="65">
        <f t="shared" si="12"/>
        <v>6729521.4399999995</v>
      </c>
      <c r="T267" s="68">
        <f t="shared" si="13"/>
        <v>3853.1471170913251</v>
      </c>
      <c r="U267" s="68">
        <f>MAX(U268:U269)</f>
        <v>4697.2138007287349</v>
      </c>
      <c r="X267" s="8" t="e">
        <f>VLOOKUP(C267,Z:AA,2,FALSE)</f>
        <v>#N/A</v>
      </c>
    </row>
    <row r="268" spans="1:24" ht="35.25" x14ac:dyDescent="0.45">
      <c r="A268" s="8">
        <v>1</v>
      </c>
      <c r="B268" s="134">
        <f>SUBTOTAL(103,$A$16:A268)</f>
        <v>236</v>
      </c>
      <c r="C268" s="42" t="s">
        <v>0</v>
      </c>
      <c r="D268" s="64">
        <v>1975</v>
      </c>
      <c r="E268" s="64"/>
      <c r="F268" s="64" t="s">
        <v>277</v>
      </c>
      <c r="G268" s="64">
        <v>2</v>
      </c>
      <c r="H268" s="64">
        <v>2</v>
      </c>
      <c r="I268" s="65">
        <v>795.9</v>
      </c>
      <c r="J268" s="65">
        <v>735.5</v>
      </c>
      <c r="K268" s="65">
        <v>680.2</v>
      </c>
      <c r="L268" s="66">
        <v>37</v>
      </c>
      <c r="M268" s="64" t="s">
        <v>275</v>
      </c>
      <c r="N268" s="64" t="s">
        <v>276</v>
      </c>
      <c r="O268" s="67" t="s">
        <v>278</v>
      </c>
      <c r="P268" s="68">
        <v>3405114.69</v>
      </c>
      <c r="Q268" s="68">
        <v>0</v>
      </c>
      <c r="R268" s="68">
        <v>0</v>
      </c>
      <c r="S268" s="65">
        <f t="shared" si="12"/>
        <v>3405114.69</v>
      </c>
      <c r="T268" s="68">
        <f t="shared" si="13"/>
        <v>4278.3197512250281</v>
      </c>
      <c r="U268" s="68">
        <v>4697.2138007287349</v>
      </c>
      <c r="X268" s="8" t="e">
        <f>VLOOKUP(C268,Z:AA,2,FALSE)</f>
        <v>#N/A</v>
      </c>
    </row>
    <row r="269" spans="1:24" ht="35.25" x14ac:dyDescent="0.5">
      <c r="A269" s="8">
        <v>1</v>
      </c>
      <c r="B269" s="134">
        <f>SUBTOTAL(103,$A$16:A269)</f>
        <v>237</v>
      </c>
      <c r="C269" s="40" t="s">
        <v>5</v>
      </c>
      <c r="D269" s="64">
        <v>1979</v>
      </c>
      <c r="E269" s="64"/>
      <c r="F269" s="64" t="s">
        <v>277</v>
      </c>
      <c r="G269" s="64">
        <v>2</v>
      </c>
      <c r="H269" s="64">
        <v>3</v>
      </c>
      <c r="I269" s="65">
        <v>950.6</v>
      </c>
      <c r="J269" s="65">
        <v>863</v>
      </c>
      <c r="K269" s="65">
        <v>725.7</v>
      </c>
      <c r="L269" s="66">
        <v>53</v>
      </c>
      <c r="M269" s="64" t="s">
        <v>275</v>
      </c>
      <c r="N269" s="64" t="s">
        <v>276</v>
      </c>
      <c r="O269" s="67" t="s">
        <v>278</v>
      </c>
      <c r="P269" s="68">
        <v>3324406.75</v>
      </c>
      <c r="Q269" s="68">
        <v>0</v>
      </c>
      <c r="R269" s="68">
        <v>0</v>
      </c>
      <c r="S269" s="65">
        <f t="shared" si="12"/>
        <v>3324406.75</v>
      </c>
      <c r="T269" s="68">
        <f t="shared" si="13"/>
        <v>3497.1667893961708</v>
      </c>
      <c r="U269" s="68">
        <v>4048.7919781190826</v>
      </c>
      <c r="X269" s="8" t="e">
        <f>VLOOKUP(C269,Z:AA,2,FALSE)</f>
        <v>#N/A</v>
      </c>
    </row>
    <row r="270" spans="1:24" ht="35.25" x14ac:dyDescent="0.5">
      <c r="B270" s="40" t="s">
        <v>896</v>
      </c>
      <c r="C270" s="133"/>
      <c r="D270" s="64" t="s">
        <v>817</v>
      </c>
      <c r="E270" s="64" t="s">
        <v>817</v>
      </c>
      <c r="F270" s="64" t="s">
        <v>817</v>
      </c>
      <c r="G270" s="64" t="s">
        <v>817</v>
      </c>
      <c r="H270" s="64" t="s">
        <v>817</v>
      </c>
      <c r="I270" s="65">
        <f>I271</f>
        <v>253.1</v>
      </c>
      <c r="J270" s="65">
        <f t="shared" ref="J270:L270" si="28">J271</f>
        <v>231.8</v>
      </c>
      <c r="K270" s="65">
        <f t="shared" si="28"/>
        <v>185.3</v>
      </c>
      <c r="L270" s="66">
        <f t="shared" si="28"/>
        <v>14</v>
      </c>
      <c r="M270" s="64" t="s">
        <v>817</v>
      </c>
      <c r="N270" s="64" t="s">
        <v>817</v>
      </c>
      <c r="O270" s="67" t="s">
        <v>817</v>
      </c>
      <c r="P270" s="68">
        <v>971834.20000000007</v>
      </c>
      <c r="Q270" s="68">
        <v>0</v>
      </c>
      <c r="R270" s="68">
        <v>0</v>
      </c>
      <c r="S270" s="65">
        <f t="shared" ref="S270:S333" si="29">P270-Q270-R270</f>
        <v>971834.20000000007</v>
      </c>
      <c r="T270" s="68">
        <f t="shared" ref="T270:T333" si="30">P270/I270</f>
        <v>3839.7242196760176</v>
      </c>
      <c r="U270" s="68">
        <f>U271</f>
        <v>4347.1897273804816</v>
      </c>
      <c r="X270" s="8" t="e">
        <f>VLOOKUP(C270,Z:AA,2,FALSE)</f>
        <v>#N/A</v>
      </c>
    </row>
    <row r="271" spans="1:24" ht="35.25" x14ac:dyDescent="0.5">
      <c r="A271" s="8">
        <v>1</v>
      </c>
      <c r="B271" s="134">
        <f>SUBTOTAL(103,$A$16:A271)</f>
        <v>238</v>
      </c>
      <c r="C271" s="41" t="s">
        <v>756</v>
      </c>
      <c r="D271" s="64">
        <v>1928</v>
      </c>
      <c r="E271" s="64"/>
      <c r="F271" s="64" t="s">
        <v>343</v>
      </c>
      <c r="G271" s="64" t="s">
        <v>316</v>
      </c>
      <c r="H271" s="64" t="s">
        <v>317</v>
      </c>
      <c r="I271" s="65">
        <v>253.1</v>
      </c>
      <c r="J271" s="65">
        <v>231.8</v>
      </c>
      <c r="K271" s="65">
        <v>185.3</v>
      </c>
      <c r="L271" s="66">
        <v>14</v>
      </c>
      <c r="M271" s="64" t="s">
        <v>275</v>
      </c>
      <c r="N271" s="64" t="s">
        <v>279</v>
      </c>
      <c r="O271" s="67" t="s">
        <v>791</v>
      </c>
      <c r="P271" s="68">
        <v>971834.20000000007</v>
      </c>
      <c r="Q271" s="68">
        <v>0</v>
      </c>
      <c r="R271" s="68">
        <v>0</v>
      </c>
      <c r="S271" s="65">
        <f t="shared" si="29"/>
        <v>971834.20000000007</v>
      </c>
      <c r="T271" s="68">
        <f t="shared" si="30"/>
        <v>3839.7242196760176</v>
      </c>
      <c r="U271" s="68">
        <v>4347.1897273804816</v>
      </c>
      <c r="X271" s="8" t="e">
        <f>VLOOKUP(C271,Z:AA,2,FALSE)</f>
        <v>#N/A</v>
      </c>
    </row>
    <row r="272" spans="1:24" ht="35.25" x14ac:dyDescent="0.5">
      <c r="B272" s="40" t="s">
        <v>897</v>
      </c>
      <c r="C272" s="41"/>
      <c r="D272" s="64" t="s">
        <v>817</v>
      </c>
      <c r="E272" s="64" t="s">
        <v>817</v>
      </c>
      <c r="F272" s="64" t="s">
        <v>817</v>
      </c>
      <c r="G272" s="64" t="s">
        <v>817</v>
      </c>
      <c r="H272" s="64" t="s">
        <v>817</v>
      </c>
      <c r="I272" s="65">
        <f>I273</f>
        <v>5095.72</v>
      </c>
      <c r="J272" s="65">
        <f t="shared" ref="J272:L272" si="31">J273</f>
        <v>4603.3999999999996</v>
      </c>
      <c r="K272" s="65">
        <f t="shared" si="31"/>
        <v>4603.3999999999996</v>
      </c>
      <c r="L272" s="66">
        <f t="shared" si="31"/>
        <v>160</v>
      </c>
      <c r="M272" s="64" t="s">
        <v>817</v>
      </c>
      <c r="N272" s="64" t="s">
        <v>817</v>
      </c>
      <c r="O272" s="67" t="s">
        <v>817</v>
      </c>
      <c r="P272" s="68">
        <v>5422424.0900000008</v>
      </c>
      <c r="Q272" s="68">
        <v>0</v>
      </c>
      <c r="R272" s="68">
        <v>0</v>
      </c>
      <c r="S272" s="65">
        <f t="shared" si="29"/>
        <v>5422424.0900000008</v>
      </c>
      <c r="T272" s="68">
        <f t="shared" si="30"/>
        <v>1064.1134304867614</v>
      </c>
      <c r="U272" s="68">
        <f>U273</f>
        <v>1472.2975084973273</v>
      </c>
      <c r="X272" s="8" t="e">
        <f>VLOOKUP(C272,Z:AA,2,FALSE)</f>
        <v>#N/A</v>
      </c>
    </row>
    <row r="273" spans="1:24" ht="35.25" x14ac:dyDescent="0.5">
      <c r="A273" s="8">
        <v>1</v>
      </c>
      <c r="B273" s="134">
        <f>SUBTOTAL(103,$A$16:A273)</f>
        <v>239</v>
      </c>
      <c r="C273" s="41" t="s">
        <v>762</v>
      </c>
      <c r="D273" s="64">
        <v>1976</v>
      </c>
      <c r="E273" s="64">
        <v>2007</v>
      </c>
      <c r="F273" s="64" t="s">
        <v>324</v>
      </c>
      <c r="G273" s="64">
        <v>5</v>
      </c>
      <c r="H273" s="64">
        <v>6</v>
      </c>
      <c r="I273" s="65">
        <v>5095.72</v>
      </c>
      <c r="J273" s="65">
        <v>4603.3999999999996</v>
      </c>
      <c r="K273" s="65">
        <v>4603.3999999999996</v>
      </c>
      <c r="L273" s="66">
        <v>160</v>
      </c>
      <c r="M273" s="64" t="s">
        <v>275</v>
      </c>
      <c r="N273" s="64" t="s">
        <v>279</v>
      </c>
      <c r="O273" s="67" t="s">
        <v>792</v>
      </c>
      <c r="P273" s="68">
        <v>5422424.0900000008</v>
      </c>
      <c r="Q273" s="68">
        <v>0</v>
      </c>
      <c r="R273" s="68">
        <v>0</v>
      </c>
      <c r="S273" s="65">
        <f t="shared" si="29"/>
        <v>5422424.0900000008</v>
      </c>
      <c r="T273" s="68">
        <f t="shared" si="30"/>
        <v>1064.1134304867614</v>
      </c>
      <c r="U273" s="68">
        <v>1472.2975084973273</v>
      </c>
      <c r="X273" s="8" t="e">
        <f>VLOOKUP(C273,Z:AA,2,FALSE)</f>
        <v>#N/A</v>
      </c>
    </row>
    <row r="274" spans="1:24" ht="35.25" x14ac:dyDescent="0.5">
      <c r="B274" s="40" t="s">
        <v>898</v>
      </c>
      <c r="C274" s="41"/>
      <c r="D274" s="64" t="s">
        <v>817</v>
      </c>
      <c r="E274" s="64" t="s">
        <v>817</v>
      </c>
      <c r="F274" s="64" t="s">
        <v>817</v>
      </c>
      <c r="G274" s="64" t="s">
        <v>817</v>
      </c>
      <c r="H274" s="64" t="s">
        <v>817</v>
      </c>
      <c r="I274" s="65">
        <f>I275</f>
        <v>846.4</v>
      </c>
      <c r="J274" s="65">
        <f t="shared" ref="J274:L274" si="32">J275</f>
        <v>794.7</v>
      </c>
      <c r="K274" s="65">
        <f t="shared" si="32"/>
        <v>794.7</v>
      </c>
      <c r="L274" s="66">
        <f t="shared" si="32"/>
        <v>26</v>
      </c>
      <c r="M274" s="64" t="s">
        <v>817</v>
      </c>
      <c r="N274" s="64" t="s">
        <v>817</v>
      </c>
      <c r="O274" s="67" t="s">
        <v>817</v>
      </c>
      <c r="P274" s="68">
        <v>5698132.5200000005</v>
      </c>
      <c r="Q274" s="68">
        <v>0</v>
      </c>
      <c r="R274" s="68">
        <v>0</v>
      </c>
      <c r="S274" s="65">
        <f t="shared" si="29"/>
        <v>5698132.5200000005</v>
      </c>
      <c r="T274" s="68">
        <f t="shared" si="30"/>
        <v>6732.1981568998117</v>
      </c>
      <c r="U274" s="68">
        <f>U275</f>
        <v>8068.47</v>
      </c>
      <c r="X274" s="8" t="e">
        <f>VLOOKUP(C274,Z:AA,2,FALSE)</f>
        <v>#N/A</v>
      </c>
    </row>
    <row r="275" spans="1:24" ht="35.25" x14ac:dyDescent="0.5">
      <c r="A275" s="8">
        <v>1</v>
      </c>
      <c r="B275" s="134">
        <f>SUBTOTAL(103,$A$16:A275)</f>
        <v>240</v>
      </c>
      <c r="C275" s="41" t="s">
        <v>862</v>
      </c>
      <c r="D275" s="64">
        <v>1981</v>
      </c>
      <c r="E275" s="64"/>
      <c r="F275" s="64" t="s">
        <v>277</v>
      </c>
      <c r="G275" s="64">
        <v>2</v>
      </c>
      <c r="H275" s="64">
        <v>2</v>
      </c>
      <c r="I275" s="65">
        <v>846.4</v>
      </c>
      <c r="J275" s="65">
        <v>794.7</v>
      </c>
      <c r="K275" s="65">
        <v>794.7</v>
      </c>
      <c r="L275" s="66">
        <v>26</v>
      </c>
      <c r="M275" s="64" t="s">
        <v>275</v>
      </c>
      <c r="N275" s="64" t="s">
        <v>279</v>
      </c>
      <c r="O275" s="67" t="s">
        <v>791</v>
      </c>
      <c r="P275" s="68">
        <v>5698132.5200000005</v>
      </c>
      <c r="Q275" s="68">
        <v>0</v>
      </c>
      <c r="R275" s="68">
        <v>0</v>
      </c>
      <c r="S275" s="65">
        <f t="shared" si="29"/>
        <v>5698132.5200000005</v>
      </c>
      <c r="T275" s="68">
        <f t="shared" si="30"/>
        <v>6732.1981568998117</v>
      </c>
      <c r="U275" s="68">
        <v>8068.47</v>
      </c>
      <c r="X275" s="8" t="e">
        <f>VLOOKUP(C275,Z:AA,2,FALSE)</f>
        <v>#N/A</v>
      </c>
    </row>
    <row r="276" spans="1:24" ht="35.25" x14ac:dyDescent="0.5">
      <c r="B276" s="40" t="s">
        <v>899</v>
      </c>
      <c r="C276" s="133"/>
      <c r="D276" s="64" t="s">
        <v>817</v>
      </c>
      <c r="E276" s="64" t="s">
        <v>817</v>
      </c>
      <c r="F276" s="64" t="s">
        <v>817</v>
      </c>
      <c r="G276" s="64" t="s">
        <v>817</v>
      </c>
      <c r="H276" s="64" t="s">
        <v>817</v>
      </c>
      <c r="I276" s="65">
        <f>SUM(I277:I283)</f>
        <v>15858.82</v>
      </c>
      <c r="J276" s="65">
        <f t="shared" ref="J276:L276" si="33">SUM(J277:J283)</f>
        <v>12795.79</v>
      </c>
      <c r="K276" s="65">
        <f t="shared" si="33"/>
        <v>12655.29</v>
      </c>
      <c r="L276" s="66">
        <f t="shared" si="33"/>
        <v>564</v>
      </c>
      <c r="M276" s="64" t="s">
        <v>817</v>
      </c>
      <c r="N276" s="64" t="s">
        <v>817</v>
      </c>
      <c r="O276" s="67" t="s">
        <v>817</v>
      </c>
      <c r="P276" s="68">
        <v>20654065.649999999</v>
      </c>
      <c r="Q276" s="68">
        <v>0</v>
      </c>
      <c r="R276" s="68">
        <v>0</v>
      </c>
      <c r="S276" s="65">
        <f t="shared" si="29"/>
        <v>20654065.649999999</v>
      </c>
      <c r="T276" s="68">
        <f t="shared" si="30"/>
        <v>1302.3708983392207</v>
      </c>
      <c r="U276" s="68">
        <f>MAX(U277:U283)</f>
        <v>5147.3450443644933</v>
      </c>
      <c r="X276" s="8" t="e">
        <f>VLOOKUP(C276,Z:AA,2,FALSE)</f>
        <v>#N/A</v>
      </c>
    </row>
    <row r="277" spans="1:24" ht="35.25" x14ac:dyDescent="0.5">
      <c r="A277" s="8">
        <v>1</v>
      </c>
      <c r="B277" s="134">
        <f>SUBTOTAL(103,$A$16:A277)</f>
        <v>241</v>
      </c>
      <c r="C277" s="40" t="s">
        <v>116</v>
      </c>
      <c r="D277" s="64">
        <v>1973</v>
      </c>
      <c r="E277" s="64"/>
      <c r="F277" s="64" t="s">
        <v>277</v>
      </c>
      <c r="G277" s="64">
        <v>2</v>
      </c>
      <c r="H277" s="64">
        <v>2</v>
      </c>
      <c r="I277" s="65">
        <v>781.03</v>
      </c>
      <c r="J277" s="65">
        <v>720.97</v>
      </c>
      <c r="K277" s="65">
        <v>681.23</v>
      </c>
      <c r="L277" s="66">
        <v>38</v>
      </c>
      <c r="M277" s="64" t="s">
        <v>275</v>
      </c>
      <c r="N277" s="64" t="s">
        <v>279</v>
      </c>
      <c r="O277" s="67" t="s">
        <v>295</v>
      </c>
      <c r="P277" s="68">
        <v>3325000</v>
      </c>
      <c r="Q277" s="68">
        <v>0</v>
      </c>
      <c r="R277" s="68">
        <v>0</v>
      </c>
      <c r="S277" s="65">
        <f t="shared" si="29"/>
        <v>3325000</v>
      </c>
      <c r="T277" s="68">
        <f t="shared" si="30"/>
        <v>4257.1988271897371</v>
      </c>
      <c r="U277" s="68">
        <v>5147.3450443644933</v>
      </c>
      <c r="X277" s="8" t="e">
        <f>VLOOKUP(C277,Z:AA,2,FALSE)</f>
        <v>#N/A</v>
      </c>
    </row>
    <row r="278" spans="1:24" ht="35.25" x14ac:dyDescent="0.5">
      <c r="A278" s="8">
        <v>1</v>
      </c>
      <c r="B278" s="134">
        <f>SUBTOTAL(103,$A$16:A278)</f>
        <v>242</v>
      </c>
      <c r="C278" s="40" t="s">
        <v>119</v>
      </c>
      <c r="D278" s="64">
        <v>1972</v>
      </c>
      <c r="E278" s="64"/>
      <c r="F278" s="64" t="s">
        <v>277</v>
      </c>
      <c r="G278" s="64">
        <v>2</v>
      </c>
      <c r="H278" s="64">
        <v>2</v>
      </c>
      <c r="I278" s="65">
        <v>788.14</v>
      </c>
      <c r="J278" s="65">
        <v>731.72</v>
      </c>
      <c r="K278" s="65">
        <v>674.63</v>
      </c>
      <c r="L278" s="66">
        <v>35</v>
      </c>
      <c r="M278" s="64" t="s">
        <v>275</v>
      </c>
      <c r="N278" s="64" t="s">
        <v>279</v>
      </c>
      <c r="O278" s="67" t="s">
        <v>295</v>
      </c>
      <c r="P278" s="68">
        <v>3106500</v>
      </c>
      <c r="Q278" s="68">
        <v>0</v>
      </c>
      <c r="R278" s="68">
        <v>0</v>
      </c>
      <c r="S278" s="65">
        <f t="shared" si="29"/>
        <v>3106500</v>
      </c>
      <c r="T278" s="68">
        <f t="shared" si="30"/>
        <v>3941.5586063389756</v>
      </c>
      <c r="U278" s="68">
        <v>4765.4651196427212</v>
      </c>
      <c r="X278" s="8" t="e">
        <f>VLOOKUP(C278,Z:AA,2,FALSE)</f>
        <v>#N/A</v>
      </c>
    </row>
    <row r="279" spans="1:24" ht="35.25" x14ac:dyDescent="0.5">
      <c r="A279" s="8">
        <v>1</v>
      </c>
      <c r="B279" s="134">
        <f>SUBTOTAL(103,$A$16:A279)</f>
        <v>243</v>
      </c>
      <c r="C279" s="40" t="s">
        <v>115</v>
      </c>
      <c r="D279" s="64">
        <v>1969</v>
      </c>
      <c r="E279" s="64"/>
      <c r="F279" s="64" t="s">
        <v>277</v>
      </c>
      <c r="G279" s="64">
        <v>2</v>
      </c>
      <c r="H279" s="64">
        <v>1</v>
      </c>
      <c r="I279" s="65">
        <v>399.42</v>
      </c>
      <c r="J279" s="65">
        <v>370.5</v>
      </c>
      <c r="K279" s="65">
        <v>326.83</v>
      </c>
      <c r="L279" s="66">
        <v>18</v>
      </c>
      <c r="M279" s="64" t="s">
        <v>275</v>
      </c>
      <c r="N279" s="64" t="s">
        <v>279</v>
      </c>
      <c r="O279" s="67" t="s">
        <v>295</v>
      </c>
      <c r="P279" s="68">
        <v>1617500</v>
      </c>
      <c r="Q279" s="68">
        <v>0</v>
      </c>
      <c r="R279" s="68">
        <v>0</v>
      </c>
      <c r="S279" s="65">
        <f t="shared" si="29"/>
        <v>1617500</v>
      </c>
      <c r="T279" s="68">
        <f t="shared" si="30"/>
        <v>4049.6219518301536</v>
      </c>
      <c r="U279" s="68">
        <v>4896.3655049822246</v>
      </c>
      <c r="X279" s="8" t="e">
        <f>VLOOKUP(C279,Z:AA,2,FALSE)</f>
        <v>#N/A</v>
      </c>
    </row>
    <row r="280" spans="1:24" ht="35.25" x14ac:dyDescent="0.5">
      <c r="A280" s="8">
        <v>1</v>
      </c>
      <c r="B280" s="134">
        <f>SUBTOTAL(103,$A$16:A280)</f>
        <v>244</v>
      </c>
      <c r="C280" s="40" t="s">
        <v>117</v>
      </c>
      <c r="D280" s="64">
        <v>1972</v>
      </c>
      <c r="E280" s="64"/>
      <c r="F280" s="64" t="s">
        <v>298</v>
      </c>
      <c r="G280" s="64">
        <v>5</v>
      </c>
      <c r="H280" s="64">
        <v>5</v>
      </c>
      <c r="I280" s="65">
        <v>5806.44</v>
      </c>
      <c r="J280" s="65">
        <v>4492</v>
      </c>
      <c r="K280" s="65">
        <v>4492</v>
      </c>
      <c r="L280" s="66">
        <v>211</v>
      </c>
      <c r="M280" s="64" t="s">
        <v>275</v>
      </c>
      <c r="N280" s="64" t="s">
        <v>279</v>
      </c>
      <c r="O280" s="67" t="s">
        <v>296</v>
      </c>
      <c r="P280" s="68">
        <v>4620657.5600000005</v>
      </c>
      <c r="Q280" s="68">
        <v>0</v>
      </c>
      <c r="R280" s="68">
        <v>0</v>
      </c>
      <c r="S280" s="65">
        <f t="shared" si="29"/>
        <v>4620657.5600000005</v>
      </c>
      <c r="T280" s="68">
        <f t="shared" si="30"/>
        <v>795.78150467412058</v>
      </c>
      <c r="U280" s="68">
        <v>1289.2677526696523</v>
      </c>
      <c r="X280" s="8" t="e">
        <f>VLOOKUP(C280,Z:AA,2,FALSE)</f>
        <v>#N/A</v>
      </c>
    </row>
    <row r="281" spans="1:24" ht="35.25" x14ac:dyDescent="0.5">
      <c r="A281" s="8">
        <v>1</v>
      </c>
      <c r="B281" s="134">
        <f>SUBTOTAL(103,$A$16:A281)</f>
        <v>245</v>
      </c>
      <c r="C281" s="40" t="s">
        <v>118</v>
      </c>
      <c r="D281" s="64">
        <v>1973</v>
      </c>
      <c r="E281" s="64"/>
      <c r="F281" s="64" t="s">
        <v>298</v>
      </c>
      <c r="G281" s="64">
        <v>5</v>
      </c>
      <c r="H281" s="64">
        <v>6</v>
      </c>
      <c r="I281" s="65">
        <v>6042.57</v>
      </c>
      <c r="J281" s="65">
        <v>4619</v>
      </c>
      <c r="K281" s="65">
        <v>4619</v>
      </c>
      <c r="L281" s="66">
        <v>176</v>
      </c>
      <c r="M281" s="64" t="s">
        <v>275</v>
      </c>
      <c r="N281" s="64" t="s">
        <v>279</v>
      </c>
      <c r="O281" s="67" t="s">
        <v>296</v>
      </c>
      <c r="P281" s="68">
        <v>2586925.65</v>
      </c>
      <c r="Q281" s="68">
        <v>0</v>
      </c>
      <c r="R281" s="68">
        <v>0</v>
      </c>
      <c r="S281" s="65">
        <f t="shared" si="29"/>
        <v>2586925.65</v>
      </c>
      <c r="T281" s="68">
        <f t="shared" si="30"/>
        <v>428.11678640048854</v>
      </c>
      <c r="U281" s="68">
        <v>428.11678640048854</v>
      </c>
      <c r="X281" s="8" t="e">
        <f>VLOOKUP(C281,Z:AA,2,FALSE)</f>
        <v>#N/A</v>
      </c>
    </row>
    <row r="282" spans="1:24" ht="35.25" x14ac:dyDescent="0.5">
      <c r="A282" s="8">
        <v>1</v>
      </c>
      <c r="B282" s="134">
        <f>SUBTOTAL(103,$A$16:A282)</f>
        <v>246</v>
      </c>
      <c r="C282" s="40" t="s">
        <v>120</v>
      </c>
      <c r="D282" s="64">
        <v>1973</v>
      </c>
      <c r="E282" s="64"/>
      <c r="F282" s="64" t="s">
        <v>277</v>
      </c>
      <c r="G282" s="64">
        <v>2</v>
      </c>
      <c r="H282" s="64">
        <v>2</v>
      </c>
      <c r="I282" s="65">
        <v>787.52</v>
      </c>
      <c r="J282" s="65">
        <v>728.1</v>
      </c>
      <c r="K282" s="65">
        <v>728.1</v>
      </c>
      <c r="L282" s="66">
        <v>30</v>
      </c>
      <c r="M282" s="64" t="s">
        <v>275</v>
      </c>
      <c r="N282" s="64" t="s">
        <v>279</v>
      </c>
      <c r="O282" s="67" t="s">
        <v>296</v>
      </c>
      <c r="P282" s="68">
        <v>3199500</v>
      </c>
      <c r="Q282" s="68">
        <v>0</v>
      </c>
      <c r="R282" s="68">
        <v>0</v>
      </c>
      <c r="S282" s="65">
        <f t="shared" si="29"/>
        <v>3199500</v>
      </c>
      <c r="T282" s="68">
        <f t="shared" si="30"/>
        <v>4062.7539618041446</v>
      </c>
      <c r="U282" s="68">
        <v>4912.368068571428</v>
      </c>
      <c r="X282" s="8" t="e">
        <f>VLOOKUP(C282,Z:AA,2,FALSE)</f>
        <v>#N/A</v>
      </c>
    </row>
    <row r="283" spans="1:24" ht="35.25" x14ac:dyDescent="0.5">
      <c r="A283" s="8">
        <v>1</v>
      </c>
      <c r="B283" s="134">
        <f>SUBTOTAL(103,$A$16:A283)</f>
        <v>247</v>
      </c>
      <c r="C283" s="40" t="s">
        <v>121</v>
      </c>
      <c r="D283" s="64">
        <v>1979</v>
      </c>
      <c r="E283" s="64"/>
      <c r="F283" s="64" t="s">
        <v>277</v>
      </c>
      <c r="G283" s="64">
        <v>2</v>
      </c>
      <c r="H283" s="64">
        <v>3</v>
      </c>
      <c r="I283" s="65">
        <v>1253.7</v>
      </c>
      <c r="J283" s="65">
        <v>1133.5</v>
      </c>
      <c r="K283" s="65">
        <v>1133.5</v>
      </c>
      <c r="L283" s="66">
        <v>56</v>
      </c>
      <c r="M283" s="64" t="s">
        <v>275</v>
      </c>
      <c r="N283" s="64" t="s">
        <v>279</v>
      </c>
      <c r="O283" s="67" t="s">
        <v>296</v>
      </c>
      <c r="P283" s="68">
        <v>2197982.44</v>
      </c>
      <c r="Q283" s="68">
        <v>0</v>
      </c>
      <c r="R283" s="68">
        <v>0</v>
      </c>
      <c r="S283" s="65">
        <f t="shared" si="29"/>
        <v>2197982.44</v>
      </c>
      <c r="T283" s="68">
        <f t="shared" si="30"/>
        <v>1753.19649038845</v>
      </c>
      <c r="U283" s="68">
        <v>2428.9299999999998</v>
      </c>
      <c r="X283" s="8" t="e">
        <f>VLOOKUP(C283,Z:AA,2,FALSE)</f>
        <v>#N/A</v>
      </c>
    </row>
    <row r="284" spans="1:24" ht="35.25" x14ac:dyDescent="0.5">
      <c r="B284" s="40" t="s">
        <v>900</v>
      </c>
      <c r="C284" s="40"/>
      <c r="D284" s="64" t="s">
        <v>817</v>
      </c>
      <c r="E284" s="64" t="s">
        <v>817</v>
      </c>
      <c r="F284" s="64" t="s">
        <v>817</v>
      </c>
      <c r="G284" s="64" t="s">
        <v>817</v>
      </c>
      <c r="H284" s="64" t="s">
        <v>817</v>
      </c>
      <c r="I284" s="65">
        <f>I285</f>
        <v>2111.6</v>
      </c>
      <c r="J284" s="65">
        <f t="shared" ref="J284:L284" si="34">J285</f>
        <v>2111.6</v>
      </c>
      <c r="K284" s="65">
        <f t="shared" si="34"/>
        <v>1535.5</v>
      </c>
      <c r="L284" s="66">
        <f t="shared" si="34"/>
        <v>91</v>
      </c>
      <c r="M284" s="64" t="s">
        <v>817</v>
      </c>
      <c r="N284" s="64" t="s">
        <v>817</v>
      </c>
      <c r="O284" s="67" t="s">
        <v>817</v>
      </c>
      <c r="P284" s="68">
        <v>3060000</v>
      </c>
      <c r="Q284" s="68">
        <v>0</v>
      </c>
      <c r="R284" s="68">
        <v>0</v>
      </c>
      <c r="S284" s="65">
        <f t="shared" si="29"/>
        <v>3060000</v>
      </c>
      <c r="T284" s="68">
        <f t="shared" si="30"/>
        <v>1449.1380943360487</v>
      </c>
      <c r="U284" s="68">
        <f>U285</f>
        <v>1529.4838859032659</v>
      </c>
      <c r="X284" s="8" t="e">
        <f>VLOOKUP(C284,Z:AA,2,FALSE)</f>
        <v>#N/A</v>
      </c>
    </row>
    <row r="285" spans="1:24" ht="35.25" x14ac:dyDescent="0.5">
      <c r="A285" s="8">
        <v>1</v>
      </c>
      <c r="B285" s="134">
        <f>SUBTOTAL(103,$A$16:A285)</f>
        <v>248</v>
      </c>
      <c r="C285" s="40" t="s">
        <v>122</v>
      </c>
      <c r="D285" s="64">
        <v>1984</v>
      </c>
      <c r="E285" s="64"/>
      <c r="F285" s="64" t="s">
        <v>298</v>
      </c>
      <c r="G285" s="64">
        <v>5</v>
      </c>
      <c r="H285" s="64">
        <v>3</v>
      </c>
      <c r="I285" s="65">
        <v>2111.6</v>
      </c>
      <c r="J285" s="65">
        <v>2111.6</v>
      </c>
      <c r="K285" s="65">
        <v>1535.5</v>
      </c>
      <c r="L285" s="66">
        <v>91</v>
      </c>
      <c r="M285" s="64" t="s">
        <v>275</v>
      </c>
      <c r="N285" s="64" t="s">
        <v>279</v>
      </c>
      <c r="O285" s="67" t="s">
        <v>297</v>
      </c>
      <c r="P285" s="68">
        <v>3060000</v>
      </c>
      <c r="Q285" s="68">
        <v>0</v>
      </c>
      <c r="R285" s="68">
        <v>0</v>
      </c>
      <c r="S285" s="65">
        <f t="shared" si="29"/>
        <v>3060000</v>
      </c>
      <c r="T285" s="68">
        <f t="shared" si="30"/>
        <v>1449.1380943360487</v>
      </c>
      <c r="U285" s="68">
        <v>1529.4838859032659</v>
      </c>
      <c r="X285" s="8" t="e">
        <f>VLOOKUP(C285,Z:AA,2,FALSE)</f>
        <v>#N/A</v>
      </c>
    </row>
    <row r="286" spans="1:24" ht="35.25" x14ac:dyDescent="0.5">
      <c r="B286" s="40" t="s">
        <v>961</v>
      </c>
      <c r="C286" s="40"/>
      <c r="D286" s="64" t="s">
        <v>817</v>
      </c>
      <c r="E286" s="64" t="s">
        <v>817</v>
      </c>
      <c r="F286" s="64" t="s">
        <v>817</v>
      </c>
      <c r="G286" s="64" t="s">
        <v>817</v>
      </c>
      <c r="H286" s="64" t="s">
        <v>817</v>
      </c>
      <c r="I286" s="65">
        <f>I287</f>
        <v>375</v>
      </c>
      <c r="J286" s="65">
        <f t="shared" ref="J286:L286" si="35">J287</f>
        <v>310.39999999999998</v>
      </c>
      <c r="K286" s="65">
        <f t="shared" si="35"/>
        <v>203</v>
      </c>
      <c r="L286" s="66">
        <f t="shared" si="35"/>
        <v>14</v>
      </c>
      <c r="M286" s="64" t="s">
        <v>817</v>
      </c>
      <c r="N286" s="64" t="s">
        <v>817</v>
      </c>
      <c r="O286" s="67" t="s">
        <v>817</v>
      </c>
      <c r="P286" s="68">
        <v>1368088.88</v>
      </c>
      <c r="Q286" s="68">
        <v>0</v>
      </c>
      <c r="R286" s="68">
        <v>0</v>
      </c>
      <c r="S286" s="65">
        <f t="shared" si="29"/>
        <v>1368088.88</v>
      </c>
      <c r="T286" s="68">
        <f t="shared" si="30"/>
        <v>3648.2370133333329</v>
      </c>
      <c r="U286" s="68">
        <f>U287</f>
        <v>7027.0767840000008</v>
      </c>
      <c r="X286" s="8" t="e">
        <f>VLOOKUP(C286,Z:AA,2,FALSE)</f>
        <v>#N/A</v>
      </c>
    </row>
    <row r="287" spans="1:24" ht="35.25" x14ac:dyDescent="0.5">
      <c r="A287" s="8">
        <v>1</v>
      </c>
      <c r="B287" s="134">
        <f>SUBTOTAL(103,$A$16:A287)</f>
        <v>249</v>
      </c>
      <c r="C287" s="40" t="s">
        <v>123</v>
      </c>
      <c r="D287" s="64">
        <v>1966</v>
      </c>
      <c r="E287" s="64"/>
      <c r="F287" s="64" t="s">
        <v>277</v>
      </c>
      <c r="G287" s="64">
        <v>2</v>
      </c>
      <c r="H287" s="64">
        <v>1</v>
      </c>
      <c r="I287" s="65">
        <v>375</v>
      </c>
      <c r="J287" s="65">
        <v>310.39999999999998</v>
      </c>
      <c r="K287" s="65">
        <v>203</v>
      </c>
      <c r="L287" s="66">
        <v>14</v>
      </c>
      <c r="M287" s="64" t="s">
        <v>275</v>
      </c>
      <c r="N287" s="64" t="s">
        <v>276</v>
      </c>
      <c r="O287" s="67" t="s">
        <v>278</v>
      </c>
      <c r="P287" s="68">
        <v>1368088.88</v>
      </c>
      <c r="Q287" s="68">
        <v>0</v>
      </c>
      <c r="R287" s="68">
        <v>0</v>
      </c>
      <c r="S287" s="65">
        <f t="shared" si="29"/>
        <v>1368088.88</v>
      </c>
      <c r="T287" s="68">
        <f t="shared" si="30"/>
        <v>3648.2370133333329</v>
      </c>
      <c r="U287" s="68">
        <v>7027.0767840000008</v>
      </c>
      <c r="X287" s="8" t="e">
        <f>VLOOKUP(C287,Z:AA,2,FALSE)</f>
        <v>#N/A</v>
      </c>
    </row>
    <row r="288" spans="1:24" ht="35.25" x14ac:dyDescent="0.5">
      <c r="B288" s="40" t="s">
        <v>901</v>
      </c>
      <c r="C288" s="40"/>
      <c r="D288" s="64" t="s">
        <v>817</v>
      </c>
      <c r="E288" s="64" t="s">
        <v>817</v>
      </c>
      <c r="F288" s="64" t="s">
        <v>817</v>
      </c>
      <c r="G288" s="64" t="s">
        <v>817</v>
      </c>
      <c r="H288" s="64" t="s">
        <v>817</v>
      </c>
      <c r="I288" s="65">
        <f>I289</f>
        <v>1156.21</v>
      </c>
      <c r="J288" s="65">
        <f t="shared" ref="J288:L288" si="36">J289</f>
        <v>880.01</v>
      </c>
      <c r="K288" s="65">
        <f t="shared" si="36"/>
        <v>880.01</v>
      </c>
      <c r="L288" s="66">
        <f t="shared" si="36"/>
        <v>34</v>
      </c>
      <c r="M288" s="64" t="s">
        <v>817</v>
      </c>
      <c r="N288" s="64" t="s">
        <v>817</v>
      </c>
      <c r="O288" s="67" t="s">
        <v>817</v>
      </c>
      <c r="P288" s="68">
        <v>3406450</v>
      </c>
      <c r="Q288" s="68">
        <v>0</v>
      </c>
      <c r="R288" s="68">
        <v>0</v>
      </c>
      <c r="S288" s="65">
        <f t="shared" si="29"/>
        <v>3406450</v>
      </c>
      <c r="T288" s="68">
        <f t="shared" si="30"/>
        <v>2946.220842234542</v>
      </c>
      <c r="U288" s="68">
        <f>U289</f>
        <v>3562.2828605777545</v>
      </c>
      <c r="X288" s="8" t="e">
        <f>VLOOKUP(C288,Z:AA,2,FALSE)</f>
        <v>#N/A</v>
      </c>
    </row>
    <row r="289" spans="1:24" ht="35.25" x14ac:dyDescent="0.5">
      <c r="A289" s="8">
        <v>1</v>
      </c>
      <c r="B289" s="134">
        <f>SUBTOTAL(103,$A$16:A289)</f>
        <v>250</v>
      </c>
      <c r="C289" s="40" t="s">
        <v>124</v>
      </c>
      <c r="D289" s="64">
        <v>1990</v>
      </c>
      <c r="E289" s="64"/>
      <c r="F289" s="64" t="s">
        <v>277</v>
      </c>
      <c r="G289" s="64">
        <v>2</v>
      </c>
      <c r="H289" s="64">
        <v>3</v>
      </c>
      <c r="I289" s="65">
        <v>1156.21</v>
      </c>
      <c r="J289" s="65">
        <v>880.01</v>
      </c>
      <c r="K289" s="65">
        <v>880.01</v>
      </c>
      <c r="L289" s="66">
        <v>34</v>
      </c>
      <c r="M289" s="64" t="s">
        <v>275</v>
      </c>
      <c r="N289" s="64" t="s">
        <v>276</v>
      </c>
      <c r="O289" s="67" t="s">
        <v>278</v>
      </c>
      <c r="P289" s="68">
        <v>3406450</v>
      </c>
      <c r="Q289" s="68">
        <v>0</v>
      </c>
      <c r="R289" s="68">
        <v>0</v>
      </c>
      <c r="S289" s="65">
        <f t="shared" si="29"/>
        <v>3406450</v>
      </c>
      <c r="T289" s="68">
        <f t="shared" si="30"/>
        <v>2946.220842234542</v>
      </c>
      <c r="U289" s="68">
        <v>3562.2828605777545</v>
      </c>
      <c r="X289" s="8" t="e">
        <f>VLOOKUP(C289,Z:AA,2,FALSE)</f>
        <v>#N/A</v>
      </c>
    </row>
    <row r="290" spans="1:24" ht="35.25" x14ac:dyDescent="0.5">
      <c r="B290" s="40" t="s">
        <v>902</v>
      </c>
      <c r="C290" s="133"/>
      <c r="D290" s="64" t="s">
        <v>817</v>
      </c>
      <c r="E290" s="64" t="s">
        <v>817</v>
      </c>
      <c r="F290" s="64" t="s">
        <v>817</v>
      </c>
      <c r="G290" s="64" t="s">
        <v>817</v>
      </c>
      <c r="H290" s="64" t="s">
        <v>817</v>
      </c>
      <c r="I290" s="65">
        <f>I291+I292+I293</f>
        <v>2274.1999999999998</v>
      </c>
      <c r="J290" s="65">
        <f t="shared" ref="J290:L290" si="37">J291+J292+J293</f>
        <v>1998.7000000000003</v>
      </c>
      <c r="K290" s="65">
        <f t="shared" si="37"/>
        <v>1998.7000000000003</v>
      </c>
      <c r="L290" s="66">
        <f t="shared" si="37"/>
        <v>94</v>
      </c>
      <c r="M290" s="64" t="s">
        <v>817</v>
      </c>
      <c r="N290" s="64" t="s">
        <v>817</v>
      </c>
      <c r="O290" s="67" t="s">
        <v>817</v>
      </c>
      <c r="P290" s="68">
        <v>9503042</v>
      </c>
      <c r="Q290" s="68">
        <v>0</v>
      </c>
      <c r="R290" s="68">
        <v>0</v>
      </c>
      <c r="S290" s="65">
        <f t="shared" si="29"/>
        <v>9503042</v>
      </c>
      <c r="T290" s="68">
        <f t="shared" si="30"/>
        <v>4178.630727288717</v>
      </c>
      <c r="U290" s="68">
        <f>MAX(U291:U293)</f>
        <v>6134.2314168871781</v>
      </c>
      <c r="X290" s="8" t="e">
        <f>VLOOKUP(C290,Z:AA,2,FALSE)</f>
        <v>#N/A</v>
      </c>
    </row>
    <row r="291" spans="1:24" ht="35.25" x14ac:dyDescent="0.5">
      <c r="A291" s="8">
        <v>1</v>
      </c>
      <c r="B291" s="134">
        <f>SUBTOTAL(103,$A$16:A291)</f>
        <v>251</v>
      </c>
      <c r="C291" s="40" t="s">
        <v>175</v>
      </c>
      <c r="D291" s="64">
        <v>1957</v>
      </c>
      <c r="E291" s="64"/>
      <c r="F291" s="64" t="s">
        <v>277</v>
      </c>
      <c r="G291" s="64">
        <v>2</v>
      </c>
      <c r="H291" s="64">
        <v>2</v>
      </c>
      <c r="I291" s="65">
        <v>765.1</v>
      </c>
      <c r="J291" s="65">
        <v>686.7</v>
      </c>
      <c r="K291" s="65">
        <v>686.7</v>
      </c>
      <c r="L291" s="66">
        <v>26</v>
      </c>
      <c r="M291" s="64" t="s">
        <v>275</v>
      </c>
      <c r="N291" s="64" t="s">
        <v>350</v>
      </c>
      <c r="O291" s="67" t="s">
        <v>1097</v>
      </c>
      <c r="P291" s="68">
        <v>3350000</v>
      </c>
      <c r="Q291" s="68">
        <v>0</v>
      </c>
      <c r="R291" s="68">
        <v>0</v>
      </c>
      <c r="S291" s="65">
        <f t="shared" si="29"/>
        <v>3350000</v>
      </c>
      <c r="T291" s="68">
        <f t="shared" si="30"/>
        <v>4378.512612730362</v>
      </c>
      <c r="U291" s="68">
        <v>4543.3792968239441</v>
      </c>
      <c r="X291" s="8" t="e">
        <f>VLOOKUP(C291,Z:AA,2,FALSE)</f>
        <v>#N/A</v>
      </c>
    </row>
    <row r="292" spans="1:24" ht="35.25" x14ac:dyDescent="0.5">
      <c r="A292" s="8">
        <v>1</v>
      </c>
      <c r="B292" s="134">
        <f>SUBTOTAL(103,$A$16:A292)</f>
        <v>252</v>
      </c>
      <c r="C292" s="40" t="s">
        <v>176</v>
      </c>
      <c r="D292" s="64">
        <v>1957</v>
      </c>
      <c r="E292" s="64"/>
      <c r="F292" s="64" t="s">
        <v>277</v>
      </c>
      <c r="G292" s="64">
        <v>2</v>
      </c>
      <c r="H292" s="64">
        <v>2</v>
      </c>
      <c r="I292" s="65">
        <v>415.7</v>
      </c>
      <c r="J292" s="65">
        <v>368.1</v>
      </c>
      <c r="K292" s="65">
        <v>368.1</v>
      </c>
      <c r="L292" s="66">
        <v>23</v>
      </c>
      <c r="M292" s="64" t="s">
        <v>275</v>
      </c>
      <c r="N292" s="64" t="s">
        <v>350</v>
      </c>
      <c r="O292" s="67" t="s">
        <v>878</v>
      </c>
      <c r="P292" s="68">
        <v>2550000</v>
      </c>
      <c r="Q292" s="68">
        <v>0</v>
      </c>
      <c r="R292" s="68">
        <v>0</v>
      </c>
      <c r="S292" s="65">
        <f t="shared" si="29"/>
        <v>2550000</v>
      </c>
      <c r="T292" s="68">
        <f t="shared" si="30"/>
        <v>6134.2314168871781</v>
      </c>
      <c r="U292" s="68">
        <v>6134.2314168871781</v>
      </c>
      <c r="X292" s="8" t="e">
        <f>VLOOKUP(C292,Z:AA,2,FALSE)</f>
        <v>#N/A</v>
      </c>
    </row>
    <row r="293" spans="1:24" ht="35.25" x14ac:dyDescent="0.5">
      <c r="A293" s="8">
        <v>1</v>
      </c>
      <c r="B293" s="134">
        <f>SUBTOTAL(103,$A$16:A293)</f>
        <v>253</v>
      </c>
      <c r="C293" s="40" t="s">
        <v>174</v>
      </c>
      <c r="D293" s="64">
        <v>1983</v>
      </c>
      <c r="E293" s="64"/>
      <c r="F293" s="64" t="s">
        <v>277</v>
      </c>
      <c r="G293" s="64">
        <v>2</v>
      </c>
      <c r="H293" s="64">
        <v>3</v>
      </c>
      <c r="I293" s="65">
        <v>1093.4000000000001</v>
      </c>
      <c r="J293" s="65">
        <v>943.9</v>
      </c>
      <c r="K293" s="65">
        <v>943.9</v>
      </c>
      <c r="L293" s="66">
        <v>45</v>
      </c>
      <c r="M293" s="64" t="s">
        <v>275</v>
      </c>
      <c r="N293" s="64" t="s">
        <v>350</v>
      </c>
      <c r="O293" s="67" t="s">
        <v>878</v>
      </c>
      <c r="P293" s="68">
        <v>3603042</v>
      </c>
      <c r="Q293" s="68">
        <v>0</v>
      </c>
      <c r="R293" s="68">
        <v>0</v>
      </c>
      <c r="S293" s="65">
        <f t="shared" si="29"/>
        <v>3603042</v>
      </c>
      <c r="T293" s="68">
        <f t="shared" si="30"/>
        <v>3295.264313151637</v>
      </c>
      <c r="U293" s="68">
        <v>3815.0424364368023</v>
      </c>
      <c r="X293" s="8" t="e">
        <f>VLOOKUP(C293,Z:AA,2,FALSE)</f>
        <v>#N/A</v>
      </c>
    </row>
    <row r="294" spans="1:24" ht="35.25" x14ac:dyDescent="0.5">
      <c r="B294" s="40" t="s">
        <v>903</v>
      </c>
      <c r="C294" s="40"/>
      <c r="D294" s="64" t="s">
        <v>817</v>
      </c>
      <c r="E294" s="64" t="s">
        <v>817</v>
      </c>
      <c r="F294" s="64" t="s">
        <v>817</v>
      </c>
      <c r="G294" s="64" t="s">
        <v>817</v>
      </c>
      <c r="H294" s="64" t="s">
        <v>817</v>
      </c>
      <c r="I294" s="65">
        <f>I295</f>
        <v>456</v>
      </c>
      <c r="J294" s="65">
        <f t="shared" ref="J294:L294" si="38">J295</f>
        <v>399</v>
      </c>
      <c r="K294" s="65">
        <f t="shared" si="38"/>
        <v>399</v>
      </c>
      <c r="L294" s="66">
        <f t="shared" si="38"/>
        <v>16</v>
      </c>
      <c r="M294" s="64" t="s">
        <v>817</v>
      </c>
      <c r="N294" s="64" t="s">
        <v>817</v>
      </c>
      <c r="O294" s="67" t="s">
        <v>817</v>
      </c>
      <c r="P294" s="68">
        <v>2330177.85</v>
      </c>
      <c r="Q294" s="68">
        <v>0</v>
      </c>
      <c r="R294" s="68">
        <v>0</v>
      </c>
      <c r="S294" s="65">
        <f t="shared" si="29"/>
        <v>2330177.85</v>
      </c>
      <c r="T294" s="68">
        <f t="shared" si="30"/>
        <v>5110.039144736842</v>
      </c>
      <c r="U294" s="68">
        <f>U295</f>
        <v>6032.2024122807015</v>
      </c>
      <c r="X294" s="8" t="e">
        <f>VLOOKUP(C294,Z:AA,2,FALSE)</f>
        <v>#N/A</v>
      </c>
    </row>
    <row r="295" spans="1:24" ht="35.25" x14ac:dyDescent="0.5">
      <c r="A295" s="8">
        <v>1</v>
      </c>
      <c r="B295" s="134">
        <f>SUBTOTAL(103,$A$16:A295)</f>
        <v>254</v>
      </c>
      <c r="C295" s="40" t="s">
        <v>173</v>
      </c>
      <c r="D295" s="64">
        <v>1956</v>
      </c>
      <c r="E295" s="64"/>
      <c r="F295" s="64" t="s">
        <v>277</v>
      </c>
      <c r="G295" s="64">
        <v>2</v>
      </c>
      <c r="H295" s="64">
        <v>2</v>
      </c>
      <c r="I295" s="65">
        <v>456</v>
      </c>
      <c r="J295" s="65">
        <v>399</v>
      </c>
      <c r="K295" s="65">
        <v>399</v>
      </c>
      <c r="L295" s="66">
        <v>16</v>
      </c>
      <c r="M295" s="64" t="s">
        <v>275</v>
      </c>
      <c r="N295" s="64" t="s">
        <v>350</v>
      </c>
      <c r="O295" s="67" t="s">
        <v>1098</v>
      </c>
      <c r="P295" s="68">
        <v>2330177.85</v>
      </c>
      <c r="Q295" s="68">
        <v>0</v>
      </c>
      <c r="R295" s="68">
        <v>0</v>
      </c>
      <c r="S295" s="65">
        <f t="shared" si="29"/>
        <v>2330177.85</v>
      </c>
      <c r="T295" s="68">
        <f t="shared" si="30"/>
        <v>5110.039144736842</v>
      </c>
      <c r="U295" s="68">
        <v>6032.2024122807015</v>
      </c>
      <c r="X295" s="8" t="e">
        <f>VLOOKUP(C295,Z:AA,2,FALSE)</f>
        <v>#N/A</v>
      </c>
    </row>
    <row r="296" spans="1:24" ht="35.25" x14ac:dyDescent="0.5">
      <c r="B296" s="40" t="s">
        <v>905</v>
      </c>
      <c r="C296" s="40"/>
      <c r="D296" s="64" t="s">
        <v>817</v>
      </c>
      <c r="E296" s="64" t="s">
        <v>817</v>
      </c>
      <c r="F296" s="64" t="s">
        <v>817</v>
      </c>
      <c r="G296" s="64" t="s">
        <v>817</v>
      </c>
      <c r="H296" s="64" t="s">
        <v>817</v>
      </c>
      <c r="I296" s="65">
        <f>I297</f>
        <v>407.9</v>
      </c>
      <c r="J296" s="65">
        <f t="shared" ref="J296:L296" si="39">J297</f>
        <v>352.3</v>
      </c>
      <c r="K296" s="65">
        <f t="shared" si="39"/>
        <v>308.3</v>
      </c>
      <c r="L296" s="66">
        <f t="shared" si="39"/>
        <v>24</v>
      </c>
      <c r="M296" s="64" t="s">
        <v>817</v>
      </c>
      <c r="N296" s="64" t="s">
        <v>817</v>
      </c>
      <c r="O296" s="67" t="s">
        <v>817</v>
      </c>
      <c r="P296" s="68">
        <v>1536381</v>
      </c>
      <c r="Q296" s="68">
        <v>0</v>
      </c>
      <c r="R296" s="68">
        <v>0</v>
      </c>
      <c r="S296" s="65">
        <f t="shared" si="29"/>
        <v>1536381</v>
      </c>
      <c r="T296" s="68">
        <f t="shared" si="30"/>
        <v>3766.5628830595738</v>
      </c>
      <c r="U296" s="68">
        <f>U297</f>
        <v>4446.2809512135327</v>
      </c>
      <c r="X296" s="8" t="e">
        <f>VLOOKUP(C296,Z:AA,2,FALSE)</f>
        <v>#N/A</v>
      </c>
    </row>
    <row r="297" spans="1:24" ht="35.25" x14ac:dyDescent="0.5">
      <c r="A297" s="8">
        <v>1</v>
      </c>
      <c r="B297" s="134">
        <f>SUBTOTAL(103,$A$16:A297)</f>
        <v>255</v>
      </c>
      <c r="C297" s="40" t="s">
        <v>172</v>
      </c>
      <c r="D297" s="64">
        <v>1954</v>
      </c>
      <c r="E297" s="64"/>
      <c r="F297" s="64" t="s">
        <v>277</v>
      </c>
      <c r="G297" s="64">
        <v>2</v>
      </c>
      <c r="H297" s="64">
        <v>2</v>
      </c>
      <c r="I297" s="65">
        <v>407.9</v>
      </c>
      <c r="J297" s="65">
        <v>352.3</v>
      </c>
      <c r="K297" s="65">
        <v>308.3</v>
      </c>
      <c r="L297" s="66">
        <v>24</v>
      </c>
      <c r="M297" s="64" t="s">
        <v>275</v>
      </c>
      <c r="N297" s="64" t="s">
        <v>276</v>
      </c>
      <c r="O297" s="67" t="s">
        <v>278</v>
      </c>
      <c r="P297" s="68">
        <v>1536381</v>
      </c>
      <c r="Q297" s="68">
        <v>0</v>
      </c>
      <c r="R297" s="68">
        <v>0</v>
      </c>
      <c r="S297" s="65">
        <f t="shared" si="29"/>
        <v>1536381</v>
      </c>
      <c r="T297" s="68">
        <f t="shared" si="30"/>
        <v>3766.5628830595738</v>
      </c>
      <c r="U297" s="68">
        <v>4446.2809512135327</v>
      </c>
      <c r="X297" s="8" t="e">
        <f>VLOOKUP(C297,Z:AA,2,FALSE)</f>
        <v>#N/A</v>
      </c>
    </row>
    <row r="298" spans="1:24" ht="35.25" x14ac:dyDescent="0.5">
      <c r="B298" s="40" t="s">
        <v>904</v>
      </c>
      <c r="C298" s="40"/>
      <c r="D298" s="64" t="s">
        <v>817</v>
      </c>
      <c r="E298" s="64" t="s">
        <v>817</v>
      </c>
      <c r="F298" s="64" t="s">
        <v>817</v>
      </c>
      <c r="G298" s="64" t="s">
        <v>817</v>
      </c>
      <c r="H298" s="64" t="s">
        <v>817</v>
      </c>
      <c r="I298" s="65">
        <f>I299</f>
        <v>545.6</v>
      </c>
      <c r="J298" s="65">
        <f t="shared" ref="J298:L298" si="40">J299</f>
        <v>501.6</v>
      </c>
      <c r="K298" s="65">
        <f t="shared" si="40"/>
        <v>384.3</v>
      </c>
      <c r="L298" s="66">
        <f t="shared" si="40"/>
        <v>27</v>
      </c>
      <c r="M298" s="64" t="s">
        <v>817</v>
      </c>
      <c r="N298" s="64" t="s">
        <v>817</v>
      </c>
      <c r="O298" s="67" t="s">
        <v>817</v>
      </c>
      <c r="P298" s="68">
        <v>1690019.1</v>
      </c>
      <c r="Q298" s="68">
        <v>0</v>
      </c>
      <c r="R298" s="68">
        <v>0</v>
      </c>
      <c r="S298" s="65">
        <f t="shared" si="29"/>
        <v>1690019.1</v>
      </c>
      <c r="T298" s="68">
        <f t="shared" si="30"/>
        <v>3097.5423387096776</v>
      </c>
      <c r="U298" s="68">
        <f>U299</f>
        <v>3656.5282258064517</v>
      </c>
      <c r="X298" s="8" t="e">
        <f>VLOOKUP(C298,Z:AA,2,FALSE)</f>
        <v>#N/A</v>
      </c>
    </row>
    <row r="299" spans="1:24" ht="35.25" x14ac:dyDescent="0.5">
      <c r="A299" s="8">
        <v>1</v>
      </c>
      <c r="B299" s="134">
        <f>SUBTOTAL(103,$A$16:A299)</f>
        <v>256</v>
      </c>
      <c r="C299" s="40" t="s">
        <v>187</v>
      </c>
      <c r="D299" s="64">
        <v>1955</v>
      </c>
      <c r="E299" s="64"/>
      <c r="F299" s="64" t="s">
        <v>277</v>
      </c>
      <c r="G299" s="64">
        <v>2</v>
      </c>
      <c r="H299" s="64">
        <v>1</v>
      </c>
      <c r="I299" s="65">
        <v>545.6</v>
      </c>
      <c r="J299" s="65">
        <v>501.6</v>
      </c>
      <c r="K299" s="65">
        <v>384.3</v>
      </c>
      <c r="L299" s="66">
        <v>27</v>
      </c>
      <c r="M299" s="64" t="s">
        <v>275</v>
      </c>
      <c r="N299" s="64" t="s">
        <v>276</v>
      </c>
      <c r="O299" s="67" t="s">
        <v>278</v>
      </c>
      <c r="P299" s="68">
        <v>1690019.1</v>
      </c>
      <c r="Q299" s="68">
        <v>0</v>
      </c>
      <c r="R299" s="68">
        <v>0</v>
      </c>
      <c r="S299" s="65">
        <f t="shared" si="29"/>
        <v>1690019.1</v>
      </c>
      <c r="T299" s="68">
        <f t="shared" si="30"/>
        <v>3097.5423387096776</v>
      </c>
      <c r="U299" s="68">
        <v>3656.5282258064517</v>
      </c>
      <c r="X299" s="8" t="e">
        <f>VLOOKUP(C299,Z:AA,2,FALSE)</f>
        <v>#N/A</v>
      </c>
    </row>
    <row r="300" spans="1:24" ht="35.25" x14ac:dyDescent="0.5">
      <c r="B300" s="40" t="s">
        <v>906</v>
      </c>
      <c r="C300" s="133"/>
      <c r="D300" s="64" t="s">
        <v>817</v>
      </c>
      <c r="E300" s="64" t="s">
        <v>817</v>
      </c>
      <c r="F300" s="64" t="s">
        <v>817</v>
      </c>
      <c r="G300" s="64" t="s">
        <v>817</v>
      </c>
      <c r="H300" s="64" t="s">
        <v>817</v>
      </c>
      <c r="I300" s="65">
        <f>I301+I302+I303</f>
        <v>4426.5</v>
      </c>
      <c r="J300" s="65">
        <f t="shared" ref="J300:L300" si="41">J301+J302+J303</f>
        <v>3561</v>
      </c>
      <c r="K300" s="65">
        <f t="shared" si="41"/>
        <v>3505</v>
      </c>
      <c r="L300" s="66">
        <f t="shared" si="41"/>
        <v>137</v>
      </c>
      <c r="M300" s="64" t="s">
        <v>817</v>
      </c>
      <c r="N300" s="64" t="s">
        <v>817</v>
      </c>
      <c r="O300" s="67" t="s">
        <v>817</v>
      </c>
      <c r="P300" s="68">
        <v>11881769.239999998</v>
      </c>
      <c r="Q300" s="68">
        <v>0</v>
      </c>
      <c r="R300" s="68">
        <v>0</v>
      </c>
      <c r="S300" s="65">
        <f t="shared" si="29"/>
        <v>11881769.239999998</v>
      </c>
      <c r="T300" s="68">
        <f t="shared" si="30"/>
        <v>2684.2356805602617</v>
      </c>
      <c r="U300" s="68">
        <f>MAX(U301:U303)</f>
        <v>4343.0028735632186</v>
      </c>
      <c r="X300" s="8" t="e">
        <f>VLOOKUP(C300,Z:AA,2,FALSE)</f>
        <v>#N/A</v>
      </c>
    </row>
    <row r="301" spans="1:24" ht="35.25" x14ac:dyDescent="0.5">
      <c r="A301" s="8">
        <v>1</v>
      </c>
      <c r="B301" s="134">
        <f>SUBTOTAL(103,$A$16:A301)</f>
        <v>257</v>
      </c>
      <c r="C301" s="40" t="s">
        <v>76</v>
      </c>
      <c r="D301" s="64">
        <v>1950</v>
      </c>
      <c r="E301" s="64"/>
      <c r="F301" s="64" t="s">
        <v>277</v>
      </c>
      <c r="G301" s="64">
        <v>3</v>
      </c>
      <c r="H301" s="64">
        <v>2</v>
      </c>
      <c r="I301" s="65">
        <v>871.6</v>
      </c>
      <c r="J301" s="65">
        <v>765</v>
      </c>
      <c r="K301" s="65">
        <v>743</v>
      </c>
      <c r="L301" s="66">
        <v>25</v>
      </c>
      <c r="M301" s="64" t="s">
        <v>275</v>
      </c>
      <c r="N301" s="64" t="s">
        <v>279</v>
      </c>
      <c r="O301" s="67" t="s">
        <v>287</v>
      </c>
      <c r="P301" s="68">
        <v>3455432.6599999997</v>
      </c>
      <c r="Q301" s="68">
        <v>0</v>
      </c>
      <c r="R301" s="68">
        <v>0</v>
      </c>
      <c r="S301" s="65">
        <f t="shared" si="29"/>
        <v>3455432.6599999997</v>
      </c>
      <c r="T301" s="68">
        <f t="shared" si="30"/>
        <v>3964.4706975676913</v>
      </c>
      <c r="U301" s="68">
        <v>4343.0028735632186</v>
      </c>
      <c r="X301" s="8" t="e">
        <f>VLOOKUP(C301,Z:AA,2,FALSE)</f>
        <v>#N/A</v>
      </c>
    </row>
    <row r="302" spans="1:24" ht="35.25" x14ac:dyDescent="0.5">
      <c r="A302" s="8">
        <v>1</v>
      </c>
      <c r="B302" s="134">
        <f>SUBTOTAL(103,$A$16:A302)</f>
        <v>258</v>
      </c>
      <c r="C302" s="40" t="s">
        <v>75</v>
      </c>
      <c r="D302" s="64">
        <v>1963</v>
      </c>
      <c r="E302" s="64"/>
      <c r="F302" s="64" t="s">
        <v>277</v>
      </c>
      <c r="G302" s="64">
        <v>4</v>
      </c>
      <c r="H302" s="64">
        <v>2</v>
      </c>
      <c r="I302" s="65">
        <v>1600.4</v>
      </c>
      <c r="J302" s="65">
        <v>1222</v>
      </c>
      <c r="K302" s="65">
        <v>1222</v>
      </c>
      <c r="L302" s="66">
        <v>54</v>
      </c>
      <c r="M302" s="64" t="s">
        <v>275</v>
      </c>
      <c r="N302" s="64" t="s">
        <v>279</v>
      </c>
      <c r="O302" s="67" t="s">
        <v>288</v>
      </c>
      <c r="P302" s="68">
        <v>3046911.84</v>
      </c>
      <c r="Q302" s="68">
        <v>0</v>
      </c>
      <c r="R302" s="68">
        <v>0</v>
      </c>
      <c r="S302" s="65">
        <f t="shared" si="29"/>
        <v>3046911.84</v>
      </c>
      <c r="T302" s="68">
        <f t="shared" si="30"/>
        <v>1903.843939015246</v>
      </c>
      <c r="U302" s="68">
        <v>1904.3199</v>
      </c>
      <c r="X302" s="8" t="e">
        <f>VLOOKUP(C302,Z:AA,2,FALSE)</f>
        <v>#N/A</v>
      </c>
    </row>
    <row r="303" spans="1:24" ht="35.25" x14ac:dyDescent="0.5">
      <c r="A303" s="8">
        <v>1</v>
      </c>
      <c r="B303" s="134">
        <f>SUBTOTAL(103,$A$16:A303)</f>
        <v>259</v>
      </c>
      <c r="C303" s="40" t="s">
        <v>77</v>
      </c>
      <c r="D303" s="64">
        <v>1948</v>
      </c>
      <c r="E303" s="64"/>
      <c r="F303" s="64" t="s">
        <v>277</v>
      </c>
      <c r="G303" s="64">
        <v>4</v>
      </c>
      <c r="H303" s="64">
        <v>3</v>
      </c>
      <c r="I303" s="65">
        <v>1954.5</v>
      </c>
      <c r="J303" s="65">
        <v>1574</v>
      </c>
      <c r="K303" s="65">
        <v>1540</v>
      </c>
      <c r="L303" s="66">
        <v>58</v>
      </c>
      <c r="M303" s="64" t="s">
        <v>275</v>
      </c>
      <c r="N303" s="64" t="s">
        <v>279</v>
      </c>
      <c r="O303" s="67" t="s">
        <v>289</v>
      </c>
      <c r="P303" s="68">
        <v>5379424.7399999993</v>
      </c>
      <c r="Q303" s="68">
        <v>0</v>
      </c>
      <c r="R303" s="68">
        <v>0</v>
      </c>
      <c r="S303" s="65">
        <f t="shared" si="29"/>
        <v>5379424.7399999993</v>
      </c>
      <c r="T303" s="68">
        <f t="shared" si="30"/>
        <v>2752.3278280890249</v>
      </c>
      <c r="U303" s="68">
        <v>3238.2755979786634</v>
      </c>
      <c r="X303" s="8" t="e">
        <f>VLOOKUP(C303,Z:AA,2,FALSE)</f>
        <v>#N/A</v>
      </c>
    </row>
    <row r="304" spans="1:24" ht="35.25" x14ac:dyDescent="0.5">
      <c r="B304" s="40" t="s">
        <v>907</v>
      </c>
      <c r="C304" s="40"/>
      <c r="D304" s="64" t="s">
        <v>817</v>
      </c>
      <c r="E304" s="64" t="s">
        <v>817</v>
      </c>
      <c r="F304" s="64" t="s">
        <v>817</v>
      </c>
      <c r="G304" s="64" t="s">
        <v>817</v>
      </c>
      <c r="H304" s="64" t="s">
        <v>817</v>
      </c>
      <c r="I304" s="65">
        <f>I305</f>
        <v>613</v>
      </c>
      <c r="J304" s="65">
        <f t="shared" ref="J304:L304" si="42">J305</f>
        <v>613</v>
      </c>
      <c r="K304" s="65">
        <f t="shared" si="42"/>
        <v>571.70000000000005</v>
      </c>
      <c r="L304" s="66">
        <f t="shared" si="42"/>
        <v>33</v>
      </c>
      <c r="M304" s="64" t="s">
        <v>817</v>
      </c>
      <c r="N304" s="64" t="s">
        <v>817</v>
      </c>
      <c r="O304" s="67" t="s">
        <v>817</v>
      </c>
      <c r="P304" s="68">
        <v>3075519.98</v>
      </c>
      <c r="Q304" s="68">
        <v>0</v>
      </c>
      <c r="R304" s="68">
        <v>0</v>
      </c>
      <c r="S304" s="65">
        <f t="shared" si="29"/>
        <v>3075519.98</v>
      </c>
      <c r="T304" s="68">
        <f t="shared" si="30"/>
        <v>5017.1614681892333</v>
      </c>
      <c r="U304" s="68">
        <f>U305</f>
        <v>5897.5286786296901</v>
      </c>
      <c r="X304" s="8" t="e">
        <f>VLOOKUP(C304,Z:AA,2,FALSE)</f>
        <v>#N/A</v>
      </c>
    </row>
    <row r="305" spans="1:24" ht="35.25" x14ac:dyDescent="0.5">
      <c r="A305" s="8">
        <v>1</v>
      </c>
      <c r="B305" s="134">
        <f>SUBTOTAL(103,$A$16:A305)</f>
        <v>260</v>
      </c>
      <c r="C305" s="40" t="s">
        <v>78</v>
      </c>
      <c r="D305" s="64">
        <v>1966</v>
      </c>
      <c r="E305" s="64"/>
      <c r="F305" s="64" t="s">
        <v>277</v>
      </c>
      <c r="G305" s="64">
        <v>2</v>
      </c>
      <c r="H305" s="64">
        <v>2</v>
      </c>
      <c r="I305" s="65">
        <v>613</v>
      </c>
      <c r="J305" s="65">
        <v>613</v>
      </c>
      <c r="K305" s="65">
        <v>571.70000000000005</v>
      </c>
      <c r="L305" s="66">
        <v>33</v>
      </c>
      <c r="M305" s="64" t="s">
        <v>275</v>
      </c>
      <c r="N305" s="64" t="s">
        <v>276</v>
      </c>
      <c r="O305" s="67" t="s">
        <v>278</v>
      </c>
      <c r="P305" s="68">
        <v>3075519.98</v>
      </c>
      <c r="Q305" s="68">
        <v>0</v>
      </c>
      <c r="R305" s="68">
        <v>0</v>
      </c>
      <c r="S305" s="65">
        <f t="shared" si="29"/>
        <v>3075519.98</v>
      </c>
      <c r="T305" s="68">
        <f t="shared" si="30"/>
        <v>5017.1614681892333</v>
      </c>
      <c r="U305" s="68">
        <v>5897.5286786296901</v>
      </c>
      <c r="X305" s="8" t="e">
        <f>VLOOKUP(C305,Z:AA,2,FALSE)</f>
        <v>#N/A</v>
      </c>
    </row>
    <row r="306" spans="1:24" ht="35.25" x14ac:dyDescent="0.5">
      <c r="B306" s="40" t="s">
        <v>908</v>
      </c>
      <c r="C306" s="133"/>
      <c r="D306" s="64" t="s">
        <v>817</v>
      </c>
      <c r="E306" s="64" t="s">
        <v>817</v>
      </c>
      <c r="F306" s="64" t="s">
        <v>817</v>
      </c>
      <c r="G306" s="64" t="s">
        <v>817</v>
      </c>
      <c r="H306" s="64" t="s">
        <v>817</v>
      </c>
      <c r="I306" s="65">
        <f>I307+I308</f>
        <v>2112.08</v>
      </c>
      <c r="J306" s="65">
        <f t="shared" ref="J306:L306" si="43">J307+J308</f>
        <v>1958.65</v>
      </c>
      <c r="K306" s="65">
        <f t="shared" si="43"/>
        <v>1818.65</v>
      </c>
      <c r="L306" s="66">
        <f t="shared" si="43"/>
        <v>82</v>
      </c>
      <c r="M306" s="64" t="s">
        <v>817</v>
      </c>
      <c r="N306" s="64" t="s">
        <v>817</v>
      </c>
      <c r="O306" s="67" t="s">
        <v>817</v>
      </c>
      <c r="P306" s="68">
        <v>7786314.5399999991</v>
      </c>
      <c r="Q306" s="68">
        <v>0</v>
      </c>
      <c r="R306" s="68">
        <v>0</v>
      </c>
      <c r="S306" s="65">
        <f t="shared" si="29"/>
        <v>7786314.5399999991</v>
      </c>
      <c r="T306" s="68">
        <f t="shared" si="30"/>
        <v>3686.5623177152379</v>
      </c>
      <c r="U306" s="68">
        <f>MAX(U307:U308)</f>
        <v>5620.9080943875151</v>
      </c>
      <c r="X306" s="8" t="e">
        <f>VLOOKUP(C306,Z:AA,2,FALSE)</f>
        <v>#N/A</v>
      </c>
    </row>
    <row r="307" spans="1:24" ht="35.25" x14ac:dyDescent="0.5">
      <c r="A307" s="8">
        <v>1</v>
      </c>
      <c r="B307" s="134">
        <f>SUBTOTAL(103,$A$16:A307)</f>
        <v>261</v>
      </c>
      <c r="C307" s="40" t="s">
        <v>109</v>
      </c>
      <c r="D307" s="64">
        <v>1961</v>
      </c>
      <c r="E307" s="64"/>
      <c r="F307" s="64" t="s">
        <v>277</v>
      </c>
      <c r="G307" s="64">
        <v>3</v>
      </c>
      <c r="H307" s="64">
        <v>2</v>
      </c>
      <c r="I307" s="65">
        <v>1048.3800000000001</v>
      </c>
      <c r="J307" s="65">
        <v>975.35</v>
      </c>
      <c r="K307" s="65">
        <v>930.75</v>
      </c>
      <c r="L307" s="66">
        <v>50</v>
      </c>
      <c r="M307" s="64" t="s">
        <v>275</v>
      </c>
      <c r="N307" s="64" t="s">
        <v>279</v>
      </c>
      <c r="O307" s="67" t="s">
        <v>1191</v>
      </c>
      <c r="P307" s="68">
        <v>2621954.3400000003</v>
      </c>
      <c r="Q307" s="68">
        <v>0</v>
      </c>
      <c r="R307" s="68">
        <v>0</v>
      </c>
      <c r="S307" s="65">
        <f t="shared" si="29"/>
        <v>2621954.3400000003</v>
      </c>
      <c r="T307" s="68">
        <f t="shared" si="30"/>
        <v>2500.9579923310253</v>
      </c>
      <c r="U307" s="68">
        <v>3439.1273622159902</v>
      </c>
      <c r="X307" s="8" t="str">
        <f>VLOOKUP(C307,Z:AA,2,FALSE)</f>
        <v>-</v>
      </c>
    </row>
    <row r="308" spans="1:24" ht="35.25" x14ac:dyDescent="0.5">
      <c r="A308" s="8">
        <v>1</v>
      </c>
      <c r="B308" s="134">
        <f>SUBTOTAL(103,$A$16:A308)</f>
        <v>262</v>
      </c>
      <c r="C308" s="40" t="s">
        <v>111</v>
      </c>
      <c r="D308" s="64">
        <v>1977</v>
      </c>
      <c r="E308" s="64"/>
      <c r="F308" s="64" t="s">
        <v>277</v>
      </c>
      <c r="G308" s="64">
        <v>2</v>
      </c>
      <c r="H308" s="64">
        <v>3</v>
      </c>
      <c r="I308" s="65">
        <v>1063.7</v>
      </c>
      <c r="J308" s="65">
        <v>983.3</v>
      </c>
      <c r="K308" s="65">
        <v>887.9</v>
      </c>
      <c r="L308" s="66">
        <v>32</v>
      </c>
      <c r="M308" s="64" t="s">
        <v>275</v>
      </c>
      <c r="N308" s="64" t="s">
        <v>276</v>
      </c>
      <c r="O308" s="67" t="s">
        <v>278</v>
      </c>
      <c r="P308" s="68">
        <v>5164360.1999999993</v>
      </c>
      <c r="Q308" s="68">
        <v>0</v>
      </c>
      <c r="R308" s="68">
        <v>0</v>
      </c>
      <c r="S308" s="65">
        <f t="shared" si="29"/>
        <v>5164360.1999999993</v>
      </c>
      <c r="T308" s="68">
        <f t="shared" si="30"/>
        <v>4855.0909090909081</v>
      </c>
      <c r="U308" s="68">
        <v>5620.9080943875151</v>
      </c>
      <c r="X308" s="8" t="e">
        <f>VLOOKUP(C308,Z:AA,2,FALSE)</f>
        <v>#N/A</v>
      </c>
    </row>
    <row r="309" spans="1:24" ht="35.25" x14ac:dyDescent="0.5">
      <c r="B309" s="40" t="s">
        <v>909</v>
      </c>
      <c r="C309" s="133"/>
      <c r="D309" s="64" t="s">
        <v>817</v>
      </c>
      <c r="E309" s="64" t="s">
        <v>817</v>
      </c>
      <c r="F309" s="64" t="s">
        <v>817</v>
      </c>
      <c r="G309" s="64" t="s">
        <v>817</v>
      </c>
      <c r="H309" s="64" t="s">
        <v>817</v>
      </c>
      <c r="I309" s="65">
        <f>I310</f>
        <v>2767.4</v>
      </c>
      <c r="J309" s="65">
        <f t="shared" ref="J309:L309" si="44">J310</f>
        <v>2688.6</v>
      </c>
      <c r="K309" s="65">
        <f t="shared" si="44"/>
        <v>1642.8</v>
      </c>
      <c r="L309" s="66">
        <f t="shared" si="44"/>
        <v>148</v>
      </c>
      <c r="M309" s="64" t="s">
        <v>817</v>
      </c>
      <c r="N309" s="64" t="s">
        <v>817</v>
      </c>
      <c r="O309" s="67" t="s">
        <v>817</v>
      </c>
      <c r="P309" s="68">
        <v>4818432.3</v>
      </c>
      <c r="Q309" s="68">
        <v>0</v>
      </c>
      <c r="R309" s="68">
        <v>3768516.65</v>
      </c>
      <c r="S309" s="65">
        <f t="shared" si="29"/>
        <v>1049915.6499999999</v>
      </c>
      <c r="T309" s="68">
        <f t="shared" si="30"/>
        <v>1741.1405290164053</v>
      </c>
      <c r="U309" s="68">
        <f>U310</f>
        <v>2248.5124648170486</v>
      </c>
      <c r="X309" s="8" t="e">
        <f>VLOOKUP(C309,Z:AA,2,FALSE)</f>
        <v>#N/A</v>
      </c>
    </row>
    <row r="310" spans="1:24" ht="35.25" x14ac:dyDescent="0.45">
      <c r="A310" s="8">
        <v>1</v>
      </c>
      <c r="B310" s="134">
        <f>SUBTOTAL(103,$A$16:A310)</f>
        <v>263</v>
      </c>
      <c r="C310" s="42" t="s">
        <v>40</v>
      </c>
      <c r="D310" s="64">
        <v>1979</v>
      </c>
      <c r="E310" s="64"/>
      <c r="F310" s="64" t="s">
        <v>277</v>
      </c>
      <c r="G310" s="64">
        <v>5</v>
      </c>
      <c r="H310" s="64">
        <v>4</v>
      </c>
      <c r="I310" s="65">
        <v>2767.4</v>
      </c>
      <c r="J310" s="65">
        <v>2688.6</v>
      </c>
      <c r="K310" s="65">
        <v>1642.8</v>
      </c>
      <c r="L310" s="66">
        <v>148</v>
      </c>
      <c r="M310" s="64" t="s">
        <v>275</v>
      </c>
      <c r="N310" s="64" t="s">
        <v>276</v>
      </c>
      <c r="O310" s="67" t="s">
        <v>278</v>
      </c>
      <c r="P310" s="68">
        <v>4818432.3</v>
      </c>
      <c r="Q310" s="68">
        <v>0</v>
      </c>
      <c r="R310" s="68">
        <v>3768516.65</v>
      </c>
      <c r="S310" s="65">
        <f t="shared" si="29"/>
        <v>1049915.6499999999</v>
      </c>
      <c r="T310" s="68">
        <f t="shared" si="30"/>
        <v>1741.1405290164053</v>
      </c>
      <c r="U310" s="68">
        <v>2248.5124648170486</v>
      </c>
      <c r="X310" s="8" t="e">
        <f>VLOOKUP(C310,Z:AA,2,FALSE)</f>
        <v>#N/A</v>
      </c>
    </row>
    <row r="311" spans="1:24" ht="35.25" x14ac:dyDescent="0.5">
      <c r="B311" s="40" t="s">
        <v>910</v>
      </c>
      <c r="C311" s="42"/>
      <c r="D311" s="64" t="s">
        <v>817</v>
      </c>
      <c r="E311" s="64" t="s">
        <v>817</v>
      </c>
      <c r="F311" s="64" t="s">
        <v>817</v>
      </c>
      <c r="G311" s="64" t="s">
        <v>817</v>
      </c>
      <c r="H311" s="64" t="s">
        <v>817</v>
      </c>
      <c r="I311" s="65">
        <f>I312</f>
        <v>4783.1499999999996</v>
      </c>
      <c r="J311" s="65">
        <f t="shared" ref="J311:L311" si="45">J312</f>
        <v>4417.7</v>
      </c>
      <c r="K311" s="65">
        <f t="shared" si="45"/>
        <v>3106.56</v>
      </c>
      <c r="L311" s="66">
        <f t="shared" si="45"/>
        <v>188</v>
      </c>
      <c r="M311" s="64" t="s">
        <v>817</v>
      </c>
      <c r="N311" s="64" t="s">
        <v>817</v>
      </c>
      <c r="O311" s="67" t="s">
        <v>817</v>
      </c>
      <c r="P311" s="68">
        <v>6053192.4699999997</v>
      </c>
      <c r="Q311" s="68">
        <v>0</v>
      </c>
      <c r="R311" s="68">
        <v>0</v>
      </c>
      <c r="S311" s="65">
        <f t="shared" si="29"/>
        <v>6053192.4699999997</v>
      </c>
      <c r="T311" s="68">
        <f t="shared" si="30"/>
        <v>1265.5242821153424</v>
      </c>
      <c r="U311" s="68">
        <f>U312</f>
        <v>1498.7784276411123</v>
      </c>
      <c r="X311" s="8" t="e">
        <f>VLOOKUP(C311,Z:AA,2,FALSE)</f>
        <v>#N/A</v>
      </c>
    </row>
    <row r="312" spans="1:24" ht="35.25" x14ac:dyDescent="0.5">
      <c r="A312" s="8">
        <v>1</v>
      </c>
      <c r="B312" s="134">
        <f>SUBTOTAL(103,$A$16:A312)</f>
        <v>264</v>
      </c>
      <c r="C312" s="40" t="s">
        <v>64</v>
      </c>
      <c r="D312" s="64">
        <v>1976</v>
      </c>
      <c r="E312" s="64"/>
      <c r="F312" s="64" t="s">
        <v>277</v>
      </c>
      <c r="G312" s="64">
        <v>5</v>
      </c>
      <c r="H312" s="64">
        <v>6</v>
      </c>
      <c r="I312" s="65">
        <v>4783.1499999999996</v>
      </c>
      <c r="J312" s="65">
        <v>4417.7</v>
      </c>
      <c r="K312" s="65">
        <v>3106.56</v>
      </c>
      <c r="L312" s="66">
        <v>188</v>
      </c>
      <c r="M312" s="64" t="s">
        <v>275</v>
      </c>
      <c r="N312" s="64" t="s">
        <v>279</v>
      </c>
      <c r="O312" s="67" t="s">
        <v>280</v>
      </c>
      <c r="P312" s="68">
        <v>6053192.4699999997</v>
      </c>
      <c r="Q312" s="68">
        <v>0</v>
      </c>
      <c r="R312" s="68">
        <v>0</v>
      </c>
      <c r="S312" s="65">
        <f t="shared" si="29"/>
        <v>6053192.4699999997</v>
      </c>
      <c r="T312" s="68">
        <f t="shared" si="30"/>
        <v>1265.5242821153424</v>
      </c>
      <c r="U312" s="68">
        <v>1498.7784276411123</v>
      </c>
      <c r="X312" s="8" t="str">
        <f>VLOOKUP(C312,Z:AA,2,FALSE)</f>
        <v>ООО "ЭКСПЕРТ"</v>
      </c>
    </row>
    <row r="313" spans="1:24" ht="35.25" x14ac:dyDescent="0.5">
      <c r="B313" s="40" t="s">
        <v>911</v>
      </c>
      <c r="C313" s="42"/>
      <c r="D313" s="64" t="s">
        <v>817</v>
      </c>
      <c r="E313" s="64" t="s">
        <v>817</v>
      </c>
      <c r="F313" s="64" t="s">
        <v>817</v>
      </c>
      <c r="G313" s="64" t="s">
        <v>817</v>
      </c>
      <c r="H313" s="64" t="s">
        <v>817</v>
      </c>
      <c r="I313" s="65">
        <f>I314+I315+I316</f>
        <v>3544.45</v>
      </c>
      <c r="J313" s="65">
        <f t="shared" ref="J313:L313" si="46">J314+J315+J316</f>
        <v>2166.6</v>
      </c>
      <c r="K313" s="65">
        <f t="shared" si="46"/>
        <v>2166.6</v>
      </c>
      <c r="L313" s="66">
        <f t="shared" si="46"/>
        <v>136</v>
      </c>
      <c r="M313" s="64" t="s">
        <v>817</v>
      </c>
      <c r="N313" s="64" t="s">
        <v>817</v>
      </c>
      <c r="O313" s="67" t="s">
        <v>817</v>
      </c>
      <c r="P313" s="68">
        <v>10234217.01</v>
      </c>
      <c r="Q313" s="68">
        <v>0</v>
      </c>
      <c r="R313" s="68">
        <v>0</v>
      </c>
      <c r="S313" s="65">
        <f t="shared" si="29"/>
        <v>10234217.01</v>
      </c>
      <c r="T313" s="68">
        <f t="shared" si="30"/>
        <v>2887.3921228963591</v>
      </c>
      <c r="U313" s="68">
        <f>MAX(U314:U316)</f>
        <v>6449.7046144578317</v>
      </c>
      <c r="X313" s="8" t="e">
        <f>VLOOKUP(C313,Z:AA,2,FALSE)</f>
        <v>#N/A</v>
      </c>
    </row>
    <row r="314" spans="1:24" ht="35.25" x14ac:dyDescent="0.45">
      <c r="A314" s="8">
        <v>1</v>
      </c>
      <c r="B314" s="134">
        <f>SUBTOTAL(103,$A$16:A314)</f>
        <v>265</v>
      </c>
      <c r="C314" s="42" t="s">
        <v>47</v>
      </c>
      <c r="D314" s="64">
        <v>1964</v>
      </c>
      <c r="E314" s="64"/>
      <c r="F314" s="64" t="s">
        <v>277</v>
      </c>
      <c r="G314" s="64">
        <v>3</v>
      </c>
      <c r="H314" s="64">
        <v>2</v>
      </c>
      <c r="I314" s="65">
        <v>961.6</v>
      </c>
      <c r="J314" s="65">
        <v>723.4</v>
      </c>
      <c r="K314" s="65">
        <v>723.4</v>
      </c>
      <c r="L314" s="66">
        <v>26</v>
      </c>
      <c r="M314" s="64" t="s">
        <v>275</v>
      </c>
      <c r="N314" s="64" t="s">
        <v>279</v>
      </c>
      <c r="O314" s="67" t="s">
        <v>281</v>
      </c>
      <c r="P314" s="68">
        <v>3274856.23</v>
      </c>
      <c r="Q314" s="68">
        <v>0</v>
      </c>
      <c r="R314" s="68">
        <v>0</v>
      </c>
      <c r="S314" s="65">
        <f t="shared" si="29"/>
        <v>3274856.23</v>
      </c>
      <c r="T314" s="68">
        <f t="shared" si="30"/>
        <v>3405.6325187188017</v>
      </c>
      <c r="U314" s="68">
        <v>3938.3469667359668</v>
      </c>
      <c r="X314" s="8" t="e">
        <f>VLOOKUP(C314,Z:AA,2,FALSE)</f>
        <v>#N/A</v>
      </c>
    </row>
    <row r="315" spans="1:24" ht="35.25" x14ac:dyDescent="0.45">
      <c r="A315" s="8">
        <v>1</v>
      </c>
      <c r="B315" s="134">
        <f>SUBTOTAL(103,$A$16:A315)</f>
        <v>266</v>
      </c>
      <c r="C315" s="42" t="s">
        <v>48</v>
      </c>
      <c r="D315" s="64">
        <v>1963</v>
      </c>
      <c r="E315" s="64"/>
      <c r="F315" s="64" t="s">
        <v>277</v>
      </c>
      <c r="G315" s="64">
        <v>2</v>
      </c>
      <c r="H315" s="64">
        <v>2</v>
      </c>
      <c r="I315" s="65">
        <v>711.55</v>
      </c>
      <c r="J315" s="65">
        <v>664.1</v>
      </c>
      <c r="K315" s="65">
        <v>664.1</v>
      </c>
      <c r="L315" s="66">
        <v>22</v>
      </c>
      <c r="M315" s="64" t="s">
        <v>275</v>
      </c>
      <c r="N315" s="64" t="s">
        <v>279</v>
      </c>
      <c r="O315" s="67" t="s">
        <v>282</v>
      </c>
      <c r="P315" s="68">
        <v>3701822.73</v>
      </c>
      <c r="Q315" s="68">
        <v>0</v>
      </c>
      <c r="R315" s="68">
        <v>0</v>
      </c>
      <c r="S315" s="65">
        <f t="shared" si="29"/>
        <v>3701822.73</v>
      </c>
      <c r="T315" s="68">
        <f t="shared" si="30"/>
        <v>5202.4773100976745</v>
      </c>
      <c r="U315" s="68">
        <v>6449.7046144578317</v>
      </c>
      <c r="X315" s="8" t="e">
        <f>VLOOKUP(C315,Z:AA,2,FALSE)</f>
        <v>#N/A</v>
      </c>
    </row>
    <row r="316" spans="1:24" ht="35.25" x14ac:dyDescent="0.45">
      <c r="A316" s="8">
        <v>1</v>
      </c>
      <c r="B316" s="134">
        <f>SUBTOTAL(103,$A$16:A316)</f>
        <v>267</v>
      </c>
      <c r="C316" s="42" t="s">
        <v>863</v>
      </c>
      <c r="D316" s="64">
        <v>1989</v>
      </c>
      <c r="E316" s="64"/>
      <c r="F316" s="64" t="s">
        <v>277</v>
      </c>
      <c r="G316" s="64">
        <v>4</v>
      </c>
      <c r="H316" s="64">
        <v>1</v>
      </c>
      <c r="I316" s="65">
        <v>1871.3</v>
      </c>
      <c r="J316" s="65">
        <v>779.1</v>
      </c>
      <c r="K316" s="65">
        <v>779.1</v>
      </c>
      <c r="L316" s="66">
        <v>88</v>
      </c>
      <c r="M316" s="64" t="s">
        <v>275</v>
      </c>
      <c r="N316" s="64" t="s">
        <v>276</v>
      </c>
      <c r="O316" s="67" t="s">
        <v>278</v>
      </c>
      <c r="P316" s="68">
        <v>3257538.05</v>
      </c>
      <c r="Q316" s="68">
        <v>0</v>
      </c>
      <c r="R316" s="68">
        <v>0</v>
      </c>
      <c r="S316" s="65">
        <f t="shared" si="29"/>
        <v>3257538.05</v>
      </c>
      <c r="T316" s="68">
        <f t="shared" si="30"/>
        <v>1740.7887831988457</v>
      </c>
      <c r="U316" s="68">
        <v>1797.0604392668199</v>
      </c>
      <c r="X316" s="8" t="e">
        <f>VLOOKUP(C316,Z:AA,2,FALSE)</f>
        <v>#N/A</v>
      </c>
    </row>
    <row r="317" spans="1:24" ht="35.25" x14ac:dyDescent="0.5">
      <c r="B317" s="40" t="s">
        <v>912</v>
      </c>
      <c r="C317" s="42"/>
      <c r="D317" s="64" t="s">
        <v>817</v>
      </c>
      <c r="E317" s="64" t="s">
        <v>817</v>
      </c>
      <c r="F317" s="64" t="s">
        <v>817</v>
      </c>
      <c r="G317" s="64" t="s">
        <v>817</v>
      </c>
      <c r="H317" s="64" t="s">
        <v>817</v>
      </c>
      <c r="I317" s="65">
        <f>I318+I319+I320</f>
        <v>2115.12</v>
      </c>
      <c r="J317" s="65">
        <f t="shared" ref="J317:L317" si="47">J318+J319+J320</f>
        <v>1837.35</v>
      </c>
      <c r="K317" s="65">
        <f t="shared" si="47"/>
        <v>1794.65</v>
      </c>
      <c r="L317" s="66">
        <f t="shared" si="47"/>
        <v>60</v>
      </c>
      <c r="M317" s="64" t="s">
        <v>817</v>
      </c>
      <c r="N317" s="64" t="s">
        <v>817</v>
      </c>
      <c r="O317" s="67" t="s">
        <v>817</v>
      </c>
      <c r="P317" s="68">
        <v>7583917.6500000004</v>
      </c>
      <c r="Q317" s="68">
        <v>0</v>
      </c>
      <c r="R317" s="68">
        <v>0</v>
      </c>
      <c r="S317" s="65">
        <f t="shared" si="29"/>
        <v>7583917.6500000004</v>
      </c>
      <c r="T317" s="68">
        <f t="shared" si="30"/>
        <v>3585.5732298876665</v>
      </c>
      <c r="U317" s="68">
        <f>MAX(U318:U320)</f>
        <v>4962.4458325406958</v>
      </c>
      <c r="X317" s="8" t="e">
        <f>VLOOKUP(C317,Z:AA,2,FALSE)</f>
        <v>#N/A</v>
      </c>
    </row>
    <row r="318" spans="1:24" ht="35.25" x14ac:dyDescent="0.45">
      <c r="A318" s="8">
        <v>1</v>
      </c>
      <c r="B318" s="134">
        <f>SUBTOTAL(103,$A$16:A318)</f>
        <v>268</v>
      </c>
      <c r="C318" s="42" t="s">
        <v>44</v>
      </c>
      <c r="D318" s="64">
        <v>1956</v>
      </c>
      <c r="E318" s="64"/>
      <c r="F318" s="64" t="s">
        <v>277</v>
      </c>
      <c r="G318" s="64">
        <v>2</v>
      </c>
      <c r="H318" s="64">
        <v>2</v>
      </c>
      <c r="I318" s="65">
        <v>735.94</v>
      </c>
      <c r="J318" s="65">
        <v>672.45</v>
      </c>
      <c r="K318" s="65">
        <v>672.45</v>
      </c>
      <c r="L318" s="66">
        <v>31</v>
      </c>
      <c r="M318" s="64" t="s">
        <v>275</v>
      </c>
      <c r="N318" s="64" t="s">
        <v>279</v>
      </c>
      <c r="O318" s="67" t="s">
        <v>283</v>
      </c>
      <c r="P318" s="68">
        <v>2825436.11</v>
      </c>
      <c r="Q318" s="68">
        <v>0</v>
      </c>
      <c r="R318" s="68">
        <v>0</v>
      </c>
      <c r="S318" s="65">
        <f t="shared" si="29"/>
        <v>2825436.11</v>
      </c>
      <c r="T318" s="68">
        <f t="shared" si="30"/>
        <v>3839.2207381036492</v>
      </c>
      <c r="U318" s="68">
        <v>4962.4458325406958</v>
      </c>
      <c r="X318" s="8" t="e">
        <f>VLOOKUP(C318,Z:AA,2,FALSE)</f>
        <v>#N/A</v>
      </c>
    </row>
    <row r="319" spans="1:24" ht="35.25" x14ac:dyDescent="0.45">
      <c r="A319" s="8">
        <v>1</v>
      </c>
      <c r="B319" s="134">
        <f>SUBTOTAL(103,$A$16:A319)</f>
        <v>269</v>
      </c>
      <c r="C319" s="42" t="s">
        <v>43</v>
      </c>
      <c r="D319" s="64">
        <v>1963</v>
      </c>
      <c r="E319" s="64"/>
      <c r="F319" s="64" t="s">
        <v>277</v>
      </c>
      <c r="G319" s="64">
        <v>2</v>
      </c>
      <c r="H319" s="64">
        <v>2</v>
      </c>
      <c r="I319" s="65">
        <v>687.5</v>
      </c>
      <c r="J319" s="65">
        <v>521.5</v>
      </c>
      <c r="K319" s="65">
        <v>478.8</v>
      </c>
      <c r="L319" s="66">
        <v>14</v>
      </c>
      <c r="M319" s="64" t="s">
        <v>275</v>
      </c>
      <c r="N319" s="64" t="s">
        <v>279</v>
      </c>
      <c r="O319" s="67" t="s">
        <v>283</v>
      </c>
      <c r="P319" s="68">
        <v>2341356.2600000002</v>
      </c>
      <c r="Q319" s="68">
        <v>0</v>
      </c>
      <c r="R319" s="68">
        <v>0</v>
      </c>
      <c r="S319" s="65">
        <f t="shared" si="29"/>
        <v>2341356.2600000002</v>
      </c>
      <c r="T319" s="68">
        <f t="shared" si="30"/>
        <v>3405.6091054545459</v>
      </c>
      <c r="U319" s="68">
        <v>4401.9742196363641</v>
      </c>
      <c r="X319" s="8" t="e">
        <f>VLOOKUP(C319,Z:AA,2,FALSE)</f>
        <v>#N/A</v>
      </c>
    </row>
    <row r="320" spans="1:24" ht="35.25" x14ac:dyDescent="0.45">
      <c r="A320" s="8">
        <v>1</v>
      </c>
      <c r="B320" s="134">
        <f>SUBTOTAL(103,$A$16:A320)</f>
        <v>270</v>
      </c>
      <c r="C320" s="42" t="s">
        <v>45</v>
      </c>
      <c r="D320" s="64">
        <v>1964</v>
      </c>
      <c r="E320" s="64"/>
      <c r="F320" s="64" t="s">
        <v>277</v>
      </c>
      <c r="G320" s="64">
        <v>2</v>
      </c>
      <c r="H320" s="64">
        <v>2</v>
      </c>
      <c r="I320" s="65">
        <v>691.68</v>
      </c>
      <c r="J320" s="65">
        <v>643.4</v>
      </c>
      <c r="K320" s="65">
        <v>643.4</v>
      </c>
      <c r="L320" s="66">
        <v>15</v>
      </c>
      <c r="M320" s="64" t="s">
        <v>275</v>
      </c>
      <c r="N320" s="64" t="s">
        <v>279</v>
      </c>
      <c r="O320" s="67" t="s">
        <v>283</v>
      </c>
      <c r="P320" s="68">
        <v>2417125.2800000003</v>
      </c>
      <c r="Q320" s="68">
        <v>0</v>
      </c>
      <c r="R320" s="68">
        <v>0</v>
      </c>
      <c r="S320" s="65">
        <f t="shared" si="29"/>
        <v>2417125.2800000003</v>
      </c>
      <c r="T320" s="68">
        <f t="shared" si="30"/>
        <v>3494.5715938006019</v>
      </c>
      <c r="U320" s="68">
        <v>4516.9640990053203</v>
      </c>
      <c r="X320" s="8" t="e">
        <f>VLOOKUP(C320,Z:AA,2,FALSE)</f>
        <v>#N/A</v>
      </c>
    </row>
    <row r="321" spans="1:24" ht="35.25" x14ac:dyDescent="0.5">
      <c r="B321" s="40" t="s">
        <v>913</v>
      </c>
      <c r="C321" s="42"/>
      <c r="D321" s="64" t="s">
        <v>817</v>
      </c>
      <c r="E321" s="64" t="s">
        <v>817</v>
      </c>
      <c r="F321" s="64" t="s">
        <v>817</v>
      </c>
      <c r="G321" s="64" t="s">
        <v>817</v>
      </c>
      <c r="H321" s="64" t="s">
        <v>817</v>
      </c>
      <c r="I321" s="65">
        <f>I322</f>
        <v>676.5</v>
      </c>
      <c r="J321" s="65">
        <f t="shared" ref="J321:L321" si="48">J322</f>
        <v>628.1</v>
      </c>
      <c r="K321" s="65">
        <f t="shared" si="48"/>
        <v>542.1</v>
      </c>
      <c r="L321" s="66">
        <f t="shared" si="48"/>
        <v>32</v>
      </c>
      <c r="M321" s="64" t="s">
        <v>817</v>
      </c>
      <c r="N321" s="64" t="s">
        <v>817</v>
      </c>
      <c r="O321" s="67" t="s">
        <v>817</v>
      </c>
      <c r="P321" s="68">
        <v>2311215.4500000002</v>
      </c>
      <c r="Q321" s="68">
        <v>0</v>
      </c>
      <c r="R321" s="68">
        <v>0</v>
      </c>
      <c r="S321" s="65">
        <f t="shared" si="29"/>
        <v>2311215.4500000002</v>
      </c>
      <c r="T321" s="68">
        <f t="shared" si="30"/>
        <v>3416.4308203991131</v>
      </c>
      <c r="U321" s="68">
        <f>U322</f>
        <v>4378.8254249815227</v>
      </c>
      <c r="X321" s="8" t="e">
        <f>VLOOKUP(C321,Z:AA,2,FALSE)</f>
        <v>#N/A</v>
      </c>
    </row>
    <row r="322" spans="1:24" ht="35.25" x14ac:dyDescent="0.45">
      <c r="A322" s="8">
        <v>1</v>
      </c>
      <c r="B322" s="134">
        <f>SUBTOTAL(103,$A$16:A322)</f>
        <v>271</v>
      </c>
      <c r="C322" s="42" t="s">
        <v>42</v>
      </c>
      <c r="D322" s="64">
        <v>1960</v>
      </c>
      <c r="E322" s="64"/>
      <c r="F322" s="64" t="s">
        <v>277</v>
      </c>
      <c r="G322" s="64">
        <v>2</v>
      </c>
      <c r="H322" s="64">
        <v>2</v>
      </c>
      <c r="I322" s="65">
        <v>676.5</v>
      </c>
      <c r="J322" s="65">
        <v>628.1</v>
      </c>
      <c r="K322" s="65">
        <v>542.1</v>
      </c>
      <c r="L322" s="66">
        <v>32</v>
      </c>
      <c r="M322" s="64" t="s">
        <v>275</v>
      </c>
      <c r="N322" s="64" t="s">
        <v>279</v>
      </c>
      <c r="O322" s="67" t="s">
        <v>284</v>
      </c>
      <c r="P322" s="68">
        <v>2311215.4500000002</v>
      </c>
      <c r="Q322" s="68">
        <v>0</v>
      </c>
      <c r="R322" s="68">
        <v>0</v>
      </c>
      <c r="S322" s="65">
        <f t="shared" si="29"/>
        <v>2311215.4500000002</v>
      </c>
      <c r="T322" s="68">
        <f t="shared" si="30"/>
        <v>3416.4308203991131</v>
      </c>
      <c r="U322" s="68">
        <v>4378.8254249815227</v>
      </c>
      <c r="X322" s="8" t="e">
        <f>VLOOKUP(C322,Z:AA,2,FALSE)</f>
        <v>#N/A</v>
      </c>
    </row>
    <row r="323" spans="1:24" ht="35.25" x14ac:dyDescent="0.5">
      <c r="B323" s="40" t="s">
        <v>914</v>
      </c>
      <c r="C323" s="42"/>
      <c r="D323" s="64" t="s">
        <v>817</v>
      </c>
      <c r="E323" s="64" t="s">
        <v>817</v>
      </c>
      <c r="F323" s="64" t="s">
        <v>817</v>
      </c>
      <c r="G323" s="64" t="s">
        <v>817</v>
      </c>
      <c r="H323" s="64" t="s">
        <v>817</v>
      </c>
      <c r="I323" s="65">
        <f>I324+I325+I326+I327</f>
        <v>4601.1399999999994</v>
      </c>
      <c r="J323" s="65">
        <f t="shared" ref="J323:L323" si="49">J324+J325+J326+J327</f>
        <v>4225.58</v>
      </c>
      <c r="K323" s="65">
        <f t="shared" si="49"/>
        <v>4052.28</v>
      </c>
      <c r="L323" s="66">
        <f t="shared" si="49"/>
        <v>206</v>
      </c>
      <c r="M323" s="64" t="s">
        <v>817</v>
      </c>
      <c r="N323" s="64" t="s">
        <v>817</v>
      </c>
      <c r="O323" s="67" t="s">
        <v>817</v>
      </c>
      <c r="P323" s="68">
        <v>16176614.219999999</v>
      </c>
      <c r="Q323" s="68">
        <v>0</v>
      </c>
      <c r="R323" s="68">
        <v>0</v>
      </c>
      <c r="S323" s="65">
        <f t="shared" si="29"/>
        <v>16176614.219999999</v>
      </c>
      <c r="T323" s="68">
        <f t="shared" si="30"/>
        <v>3515.7839622354463</v>
      </c>
      <c r="U323" s="68">
        <f>MAX(U324:U327)</f>
        <v>5427.7630323005933</v>
      </c>
      <c r="X323" s="8" t="e">
        <f>VLOOKUP(C323,Z:AA,2,FALSE)</f>
        <v>#N/A</v>
      </c>
    </row>
    <row r="324" spans="1:24" ht="35.25" x14ac:dyDescent="0.45">
      <c r="A324" s="8">
        <v>1</v>
      </c>
      <c r="B324" s="134">
        <f>SUBTOTAL(103,$A$16:A324)</f>
        <v>272</v>
      </c>
      <c r="C324" s="42" t="s">
        <v>51</v>
      </c>
      <c r="D324" s="64">
        <v>1941</v>
      </c>
      <c r="E324" s="64"/>
      <c r="F324" s="64" t="s">
        <v>277</v>
      </c>
      <c r="G324" s="64">
        <v>3</v>
      </c>
      <c r="H324" s="64">
        <v>3</v>
      </c>
      <c r="I324" s="65">
        <v>1207.5</v>
      </c>
      <c r="J324" s="65">
        <v>1028.42</v>
      </c>
      <c r="K324" s="65">
        <v>1028.42</v>
      </c>
      <c r="L324" s="66">
        <v>51</v>
      </c>
      <c r="M324" s="64" t="s">
        <v>275</v>
      </c>
      <c r="N324" s="64" t="s">
        <v>276</v>
      </c>
      <c r="O324" s="67" t="s">
        <v>278</v>
      </c>
      <c r="P324" s="68">
        <v>4528867.1400000006</v>
      </c>
      <c r="Q324" s="68">
        <v>0</v>
      </c>
      <c r="R324" s="68">
        <v>0</v>
      </c>
      <c r="S324" s="65">
        <f t="shared" si="29"/>
        <v>4528867.1400000006</v>
      </c>
      <c r="T324" s="68">
        <f t="shared" si="30"/>
        <v>3750.6146086956528</v>
      </c>
      <c r="U324" s="68">
        <v>4342.217356521739</v>
      </c>
      <c r="X324" s="8" t="e">
        <f>VLOOKUP(C324,Z:AA,2,FALSE)</f>
        <v>#N/A</v>
      </c>
    </row>
    <row r="325" spans="1:24" ht="35.25" x14ac:dyDescent="0.45">
      <c r="A325" s="8">
        <v>1</v>
      </c>
      <c r="B325" s="134">
        <f>SUBTOTAL(103,$A$16:A325)</f>
        <v>273</v>
      </c>
      <c r="C325" s="42" t="s">
        <v>49</v>
      </c>
      <c r="D325" s="64">
        <v>1972</v>
      </c>
      <c r="E325" s="64"/>
      <c r="F325" s="64" t="s">
        <v>277</v>
      </c>
      <c r="G325" s="64">
        <v>2</v>
      </c>
      <c r="H325" s="64">
        <v>2</v>
      </c>
      <c r="I325" s="65">
        <v>729.8</v>
      </c>
      <c r="J325" s="65">
        <v>670.43999999999994</v>
      </c>
      <c r="K325" s="65">
        <v>670.44</v>
      </c>
      <c r="L325" s="66">
        <v>29</v>
      </c>
      <c r="M325" s="64" t="s">
        <v>275</v>
      </c>
      <c r="N325" s="64" t="s">
        <v>276</v>
      </c>
      <c r="O325" s="67" t="s">
        <v>278</v>
      </c>
      <c r="P325" s="68">
        <v>3408268.86</v>
      </c>
      <c r="Q325" s="68">
        <v>0</v>
      </c>
      <c r="R325" s="68">
        <v>0</v>
      </c>
      <c r="S325" s="65">
        <f t="shared" si="29"/>
        <v>3408268.86</v>
      </c>
      <c r="T325" s="68">
        <f t="shared" si="30"/>
        <v>4670.1409427240342</v>
      </c>
      <c r="U325" s="68">
        <v>5406.7850671416827</v>
      </c>
      <c r="X325" s="8" t="e">
        <f>VLOOKUP(C325,Z:AA,2,FALSE)</f>
        <v>#N/A</v>
      </c>
    </row>
    <row r="326" spans="1:24" ht="35.25" x14ac:dyDescent="0.45">
      <c r="A326" s="8">
        <v>1</v>
      </c>
      <c r="B326" s="134">
        <f>SUBTOTAL(103,$A$16:A326)</f>
        <v>274</v>
      </c>
      <c r="C326" s="42" t="s">
        <v>50</v>
      </c>
      <c r="D326" s="64">
        <v>1962</v>
      </c>
      <c r="E326" s="64"/>
      <c r="F326" s="64" t="s">
        <v>277</v>
      </c>
      <c r="G326" s="64">
        <v>4</v>
      </c>
      <c r="H326" s="64">
        <v>3</v>
      </c>
      <c r="I326" s="65">
        <v>1905.34</v>
      </c>
      <c r="J326" s="65">
        <v>1830.34</v>
      </c>
      <c r="K326" s="65">
        <v>1708.94</v>
      </c>
      <c r="L326" s="66">
        <v>104</v>
      </c>
      <c r="M326" s="64" t="s">
        <v>275</v>
      </c>
      <c r="N326" s="64" t="s">
        <v>276</v>
      </c>
      <c r="O326" s="67" t="s">
        <v>278</v>
      </c>
      <c r="P326" s="68">
        <v>4683432.42</v>
      </c>
      <c r="Q326" s="68">
        <v>0</v>
      </c>
      <c r="R326" s="68">
        <v>0</v>
      </c>
      <c r="S326" s="65">
        <f t="shared" si="29"/>
        <v>4683432.42</v>
      </c>
      <c r="T326" s="68">
        <f t="shared" si="30"/>
        <v>2458.0560005038474</v>
      </c>
      <c r="U326" s="68">
        <v>2789.03</v>
      </c>
      <c r="X326" s="8" t="e">
        <f>VLOOKUP(C326,Z:AA,2,FALSE)</f>
        <v>#N/A</v>
      </c>
    </row>
    <row r="327" spans="1:24" ht="35.25" x14ac:dyDescent="0.45">
      <c r="A327" s="8">
        <v>1</v>
      </c>
      <c r="B327" s="134">
        <f>SUBTOTAL(103,$A$16:A327)</f>
        <v>275</v>
      </c>
      <c r="C327" s="42" t="s">
        <v>52</v>
      </c>
      <c r="D327" s="64">
        <v>1971</v>
      </c>
      <c r="E327" s="64"/>
      <c r="F327" s="64" t="s">
        <v>277</v>
      </c>
      <c r="G327" s="64">
        <v>2</v>
      </c>
      <c r="H327" s="64">
        <v>2</v>
      </c>
      <c r="I327" s="65">
        <v>758.5</v>
      </c>
      <c r="J327" s="65">
        <v>696.38</v>
      </c>
      <c r="K327" s="65">
        <v>644.48</v>
      </c>
      <c r="L327" s="66">
        <v>22</v>
      </c>
      <c r="M327" s="64" t="s">
        <v>275</v>
      </c>
      <c r="N327" s="64" t="s">
        <v>276</v>
      </c>
      <c r="O327" s="67" t="s">
        <v>278</v>
      </c>
      <c r="P327" s="68">
        <v>3556045.8</v>
      </c>
      <c r="Q327" s="68">
        <v>0</v>
      </c>
      <c r="R327" s="68">
        <v>0</v>
      </c>
      <c r="S327" s="65">
        <f t="shared" si="29"/>
        <v>3556045.8</v>
      </c>
      <c r="T327" s="68">
        <f t="shared" si="30"/>
        <v>4688.2607778510219</v>
      </c>
      <c r="U327" s="68">
        <v>5427.7630323005933</v>
      </c>
      <c r="X327" s="8" t="e">
        <f>VLOOKUP(C327,Z:AA,2,FALSE)</f>
        <v>#N/A</v>
      </c>
    </row>
    <row r="328" spans="1:24" ht="35.25" x14ac:dyDescent="0.5">
      <c r="B328" s="40" t="s">
        <v>915</v>
      </c>
      <c r="C328" s="133"/>
      <c r="D328" s="64" t="s">
        <v>817</v>
      </c>
      <c r="E328" s="64" t="s">
        <v>817</v>
      </c>
      <c r="F328" s="64" t="s">
        <v>817</v>
      </c>
      <c r="G328" s="64" t="s">
        <v>817</v>
      </c>
      <c r="H328" s="64" t="s">
        <v>817</v>
      </c>
      <c r="I328" s="65">
        <f>I329</f>
        <v>940.6</v>
      </c>
      <c r="J328" s="65">
        <f t="shared" ref="J328:L328" si="50">J329</f>
        <v>495.6</v>
      </c>
      <c r="K328" s="65">
        <f t="shared" si="50"/>
        <v>495.6</v>
      </c>
      <c r="L328" s="66">
        <f t="shared" si="50"/>
        <v>33</v>
      </c>
      <c r="M328" s="64" t="s">
        <v>817</v>
      </c>
      <c r="N328" s="64" t="s">
        <v>817</v>
      </c>
      <c r="O328" s="67" t="s">
        <v>817</v>
      </c>
      <c r="P328" s="68">
        <v>4438530</v>
      </c>
      <c r="Q328" s="68">
        <v>0</v>
      </c>
      <c r="R328" s="68">
        <v>0</v>
      </c>
      <c r="S328" s="65">
        <f t="shared" si="29"/>
        <v>4438530</v>
      </c>
      <c r="T328" s="68">
        <f t="shared" si="30"/>
        <v>4718.8284073995319</v>
      </c>
      <c r="U328" s="68">
        <f>U329</f>
        <v>6052.5472919109025</v>
      </c>
      <c r="X328" s="8" t="e">
        <f>VLOOKUP(C328,Z:AA,2,FALSE)</f>
        <v>#N/A</v>
      </c>
    </row>
    <row r="329" spans="1:24" ht="35.25" x14ac:dyDescent="0.5">
      <c r="A329" s="8">
        <v>1</v>
      </c>
      <c r="B329" s="134">
        <f>SUBTOTAL(103,$A$16:A329)</f>
        <v>276</v>
      </c>
      <c r="C329" s="40" t="s">
        <v>236</v>
      </c>
      <c r="D329" s="64">
        <v>1995</v>
      </c>
      <c r="E329" s="64"/>
      <c r="F329" s="64" t="s">
        <v>277</v>
      </c>
      <c r="G329" s="64">
        <v>2</v>
      </c>
      <c r="H329" s="64">
        <v>3</v>
      </c>
      <c r="I329" s="65">
        <v>940.6</v>
      </c>
      <c r="J329" s="65">
        <v>495.6</v>
      </c>
      <c r="K329" s="65">
        <v>495.6</v>
      </c>
      <c r="L329" s="66">
        <v>33</v>
      </c>
      <c r="M329" s="64" t="s">
        <v>275</v>
      </c>
      <c r="N329" s="64" t="s">
        <v>279</v>
      </c>
      <c r="O329" s="67" t="s">
        <v>766</v>
      </c>
      <c r="P329" s="68">
        <v>4438530</v>
      </c>
      <c r="Q329" s="68">
        <v>0</v>
      </c>
      <c r="R329" s="68">
        <v>0</v>
      </c>
      <c r="S329" s="65">
        <f t="shared" si="29"/>
        <v>4438530</v>
      </c>
      <c r="T329" s="68">
        <f t="shared" si="30"/>
        <v>4718.8284073995319</v>
      </c>
      <c r="U329" s="68">
        <v>6052.5472919109025</v>
      </c>
      <c r="X329" s="8" t="e">
        <f>VLOOKUP(C329,Z:AA,2,FALSE)</f>
        <v>#N/A</v>
      </c>
    </row>
    <row r="330" spans="1:24" ht="35.25" x14ac:dyDescent="0.5">
      <c r="B330" s="40" t="s">
        <v>916</v>
      </c>
      <c r="C330" s="40"/>
      <c r="D330" s="64" t="s">
        <v>817</v>
      </c>
      <c r="E330" s="64" t="s">
        <v>817</v>
      </c>
      <c r="F330" s="64" t="s">
        <v>817</v>
      </c>
      <c r="G330" s="64" t="s">
        <v>817</v>
      </c>
      <c r="H330" s="64" t="s">
        <v>817</v>
      </c>
      <c r="I330" s="65">
        <f>I331</f>
        <v>320</v>
      </c>
      <c r="J330" s="65">
        <f t="shared" ref="J330:L330" si="51">J331</f>
        <v>282.42</v>
      </c>
      <c r="K330" s="65">
        <f t="shared" si="51"/>
        <v>282.42</v>
      </c>
      <c r="L330" s="66">
        <f t="shared" si="51"/>
        <v>19</v>
      </c>
      <c r="M330" s="64" t="s">
        <v>817</v>
      </c>
      <c r="N330" s="64" t="s">
        <v>817</v>
      </c>
      <c r="O330" s="67" t="s">
        <v>817</v>
      </c>
      <c r="P330" s="68">
        <v>1540431</v>
      </c>
      <c r="Q330" s="68">
        <v>0</v>
      </c>
      <c r="R330" s="68">
        <v>0</v>
      </c>
      <c r="S330" s="65">
        <f t="shared" si="29"/>
        <v>1540431</v>
      </c>
      <c r="T330" s="68">
        <f t="shared" si="30"/>
        <v>4813.8468750000002</v>
      </c>
      <c r="U330" s="68">
        <f>U331</f>
        <v>5573.1584375000002</v>
      </c>
      <c r="X330" s="8" t="e">
        <f>VLOOKUP(C330,Z:AA,2,FALSE)</f>
        <v>#N/A</v>
      </c>
    </row>
    <row r="331" spans="1:24" ht="35.25" x14ac:dyDescent="0.5">
      <c r="A331" s="8">
        <v>1</v>
      </c>
      <c r="B331" s="134">
        <f>SUBTOTAL(103,$A$16:A331)</f>
        <v>277</v>
      </c>
      <c r="C331" s="40" t="s">
        <v>239</v>
      </c>
      <c r="D331" s="64">
        <v>1975</v>
      </c>
      <c r="E331" s="64"/>
      <c r="F331" s="64" t="s">
        <v>277</v>
      </c>
      <c r="G331" s="64">
        <v>2</v>
      </c>
      <c r="H331" s="64">
        <v>1</v>
      </c>
      <c r="I331" s="65">
        <v>320</v>
      </c>
      <c r="J331" s="65">
        <v>282.42</v>
      </c>
      <c r="K331" s="65">
        <v>282.42</v>
      </c>
      <c r="L331" s="66">
        <v>19</v>
      </c>
      <c r="M331" s="64" t="s">
        <v>275</v>
      </c>
      <c r="N331" s="64" t="s">
        <v>279</v>
      </c>
      <c r="O331" s="67" t="s">
        <v>766</v>
      </c>
      <c r="P331" s="68">
        <v>1540431</v>
      </c>
      <c r="Q331" s="68">
        <v>0</v>
      </c>
      <c r="R331" s="68">
        <v>0</v>
      </c>
      <c r="S331" s="65">
        <f t="shared" si="29"/>
        <v>1540431</v>
      </c>
      <c r="T331" s="68">
        <f t="shared" si="30"/>
        <v>4813.8468750000002</v>
      </c>
      <c r="U331" s="68">
        <v>5573.1584375000002</v>
      </c>
      <c r="X331" s="8" t="str">
        <f>VLOOKUP(C331,Z:AA,2,FALSE)</f>
        <v>-</v>
      </c>
    </row>
    <row r="332" spans="1:24" ht="35.25" x14ac:dyDescent="0.5">
      <c r="B332" s="40" t="s">
        <v>917</v>
      </c>
      <c r="C332" s="133"/>
      <c r="D332" s="64" t="s">
        <v>817</v>
      </c>
      <c r="E332" s="64" t="s">
        <v>817</v>
      </c>
      <c r="F332" s="64" t="s">
        <v>817</v>
      </c>
      <c r="G332" s="64" t="s">
        <v>817</v>
      </c>
      <c r="H332" s="64" t="s">
        <v>817</v>
      </c>
      <c r="I332" s="65">
        <f>I333</f>
        <v>1446.38</v>
      </c>
      <c r="J332" s="65">
        <f t="shared" ref="J332:L332" si="52">J333</f>
        <v>996.18</v>
      </c>
      <c r="K332" s="65">
        <f t="shared" si="52"/>
        <v>229.3</v>
      </c>
      <c r="L332" s="66">
        <f t="shared" si="52"/>
        <v>93</v>
      </c>
      <c r="M332" s="64" t="s">
        <v>817</v>
      </c>
      <c r="N332" s="64" t="s">
        <v>817</v>
      </c>
      <c r="O332" s="67" t="s">
        <v>817</v>
      </c>
      <c r="P332" s="68">
        <v>5368567.4000000004</v>
      </c>
      <c r="Q332" s="68">
        <v>0</v>
      </c>
      <c r="R332" s="68">
        <v>0</v>
      </c>
      <c r="S332" s="65">
        <f t="shared" si="29"/>
        <v>5368567.4000000004</v>
      </c>
      <c r="T332" s="68">
        <f t="shared" si="30"/>
        <v>3711.7267937886309</v>
      </c>
      <c r="U332" s="68">
        <f>U333</f>
        <v>4096.1232871029742</v>
      </c>
      <c r="X332" s="8" t="e">
        <f>VLOOKUP(C332,Z:AA,2,FALSE)</f>
        <v>#N/A</v>
      </c>
    </row>
    <row r="333" spans="1:24" ht="35.25" x14ac:dyDescent="0.5">
      <c r="A333" s="8">
        <v>1</v>
      </c>
      <c r="B333" s="134">
        <f>SUBTOTAL(103,$A$16:A333)</f>
        <v>278</v>
      </c>
      <c r="C333" s="40" t="s">
        <v>142</v>
      </c>
      <c r="D333" s="64">
        <v>1983</v>
      </c>
      <c r="E333" s="64"/>
      <c r="F333" s="64" t="s">
        <v>277</v>
      </c>
      <c r="G333" s="64">
        <v>2</v>
      </c>
      <c r="H333" s="64">
        <v>1</v>
      </c>
      <c r="I333" s="65">
        <v>1446.38</v>
      </c>
      <c r="J333" s="65">
        <v>996.18</v>
      </c>
      <c r="K333" s="65">
        <v>229.3</v>
      </c>
      <c r="L333" s="66">
        <v>93</v>
      </c>
      <c r="M333" s="64" t="s">
        <v>275</v>
      </c>
      <c r="N333" s="64" t="s">
        <v>279</v>
      </c>
      <c r="O333" s="67" t="s">
        <v>1085</v>
      </c>
      <c r="P333" s="68">
        <v>5368567.4000000004</v>
      </c>
      <c r="Q333" s="68">
        <v>0</v>
      </c>
      <c r="R333" s="68">
        <v>0</v>
      </c>
      <c r="S333" s="65">
        <f t="shared" si="29"/>
        <v>5368567.4000000004</v>
      </c>
      <c r="T333" s="68">
        <f t="shared" si="30"/>
        <v>3711.7267937886309</v>
      </c>
      <c r="U333" s="68">
        <v>4096.1232871029742</v>
      </c>
      <c r="X333" s="8" t="e">
        <f>VLOOKUP(C333,Z:AA,2,FALSE)</f>
        <v>#N/A</v>
      </c>
    </row>
    <row r="334" spans="1:24" ht="35.25" x14ac:dyDescent="0.5">
      <c r="B334" s="40" t="s">
        <v>918</v>
      </c>
      <c r="C334" s="40"/>
      <c r="D334" s="64" t="s">
        <v>817</v>
      </c>
      <c r="E334" s="64" t="s">
        <v>817</v>
      </c>
      <c r="F334" s="64" t="s">
        <v>817</v>
      </c>
      <c r="G334" s="64" t="s">
        <v>817</v>
      </c>
      <c r="H334" s="64" t="s">
        <v>817</v>
      </c>
      <c r="I334" s="65">
        <f>I335</f>
        <v>676.3</v>
      </c>
      <c r="J334" s="65">
        <f t="shared" ref="J334:L334" si="53">J335</f>
        <v>631.49</v>
      </c>
      <c r="K334" s="65">
        <f t="shared" si="53"/>
        <v>546.79</v>
      </c>
      <c r="L334" s="66">
        <f t="shared" si="53"/>
        <v>33</v>
      </c>
      <c r="M334" s="64" t="s">
        <v>817</v>
      </c>
      <c r="N334" s="64" t="s">
        <v>817</v>
      </c>
      <c r="O334" s="67" t="s">
        <v>817</v>
      </c>
      <c r="P334" s="68">
        <v>2682382.0500000003</v>
      </c>
      <c r="Q334" s="68">
        <v>0</v>
      </c>
      <c r="R334" s="68">
        <v>0</v>
      </c>
      <c r="S334" s="65">
        <f t="shared" ref="S334:S397" si="54">P334-Q334-R334</f>
        <v>2682382.0500000003</v>
      </c>
      <c r="T334" s="68">
        <f t="shared" ref="T334:T397" si="55">P334/I334</f>
        <v>3966.2606091971024</v>
      </c>
      <c r="U334" s="68">
        <f>U335</f>
        <v>5626.0081072723588</v>
      </c>
      <c r="X334" s="8" t="e">
        <f>VLOOKUP(C334,Z:AA,2,FALSE)</f>
        <v>#N/A</v>
      </c>
    </row>
    <row r="335" spans="1:24" ht="35.25" x14ac:dyDescent="0.5">
      <c r="A335" s="8">
        <v>1</v>
      </c>
      <c r="B335" s="134">
        <f>SUBTOTAL(103,$A$16:A335)</f>
        <v>279</v>
      </c>
      <c r="C335" s="40" t="s">
        <v>147</v>
      </c>
      <c r="D335" s="64">
        <v>1965</v>
      </c>
      <c r="E335" s="64"/>
      <c r="F335" s="64" t="s">
        <v>277</v>
      </c>
      <c r="G335" s="64">
        <v>2</v>
      </c>
      <c r="H335" s="64">
        <v>2</v>
      </c>
      <c r="I335" s="65">
        <v>676.3</v>
      </c>
      <c r="J335" s="65">
        <v>631.49</v>
      </c>
      <c r="K335" s="65">
        <v>546.79</v>
      </c>
      <c r="L335" s="66">
        <v>33</v>
      </c>
      <c r="M335" s="64" t="s">
        <v>275</v>
      </c>
      <c r="N335" s="64" t="s">
        <v>279</v>
      </c>
      <c r="O335" s="67" t="s">
        <v>299</v>
      </c>
      <c r="P335" s="68">
        <v>2682382.0500000003</v>
      </c>
      <c r="Q335" s="68">
        <v>0</v>
      </c>
      <c r="R335" s="68">
        <v>0</v>
      </c>
      <c r="S335" s="65">
        <f t="shared" si="54"/>
        <v>2682382.0500000003</v>
      </c>
      <c r="T335" s="68">
        <f t="shared" si="55"/>
        <v>3966.2606091971024</v>
      </c>
      <c r="U335" s="68">
        <v>5626.0081072723588</v>
      </c>
      <c r="X335" s="8" t="e">
        <f>VLOOKUP(C335,Z:AA,2,FALSE)</f>
        <v>#N/A</v>
      </c>
    </row>
    <row r="336" spans="1:24" ht="35.25" x14ac:dyDescent="0.5">
      <c r="B336" s="40" t="s">
        <v>919</v>
      </c>
      <c r="C336" s="40"/>
      <c r="D336" s="64" t="s">
        <v>817</v>
      </c>
      <c r="E336" s="64" t="s">
        <v>817</v>
      </c>
      <c r="F336" s="64" t="s">
        <v>817</v>
      </c>
      <c r="G336" s="64" t="s">
        <v>817</v>
      </c>
      <c r="H336" s="64" t="s">
        <v>817</v>
      </c>
      <c r="I336" s="65">
        <f>I337+I338</f>
        <v>1724.3</v>
      </c>
      <c r="J336" s="65">
        <f t="shared" ref="J336:L336" si="56">J337+J338</f>
        <v>1598.3</v>
      </c>
      <c r="K336" s="65">
        <f t="shared" si="56"/>
        <v>1598.3</v>
      </c>
      <c r="L336" s="66">
        <f t="shared" si="56"/>
        <v>76</v>
      </c>
      <c r="M336" s="64" t="s">
        <v>817</v>
      </c>
      <c r="N336" s="64" t="s">
        <v>817</v>
      </c>
      <c r="O336" s="67" t="s">
        <v>817</v>
      </c>
      <c r="P336" s="68">
        <v>5443565.4800000004</v>
      </c>
      <c r="Q336" s="68">
        <v>0</v>
      </c>
      <c r="R336" s="68">
        <v>0</v>
      </c>
      <c r="S336" s="65">
        <f t="shared" si="54"/>
        <v>5443565.4800000004</v>
      </c>
      <c r="T336" s="68">
        <f t="shared" si="55"/>
        <v>3156.9712231050285</v>
      </c>
      <c r="U336" s="68">
        <f>MAX(U337:U338)</f>
        <v>5654.6206524317904</v>
      </c>
      <c r="X336" s="8" t="e">
        <f>VLOOKUP(C336,Z:AA,2,FALSE)</f>
        <v>#N/A</v>
      </c>
    </row>
    <row r="337" spans="1:24" ht="35.25" x14ac:dyDescent="0.5">
      <c r="A337" s="8">
        <v>1</v>
      </c>
      <c r="B337" s="134">
        <f>SUBTOTAL(103,$A$16:A337)</f>
        <v>280</v>
      </c>
      <c r="C337" s="40" t="s">
        <v>145</v>
      </c>
      <c r="D337" s="64">
        <v>1983</v>
      </c>
      <c r="E337" s="64"/>
      <c r="F337" s="64" t="s">
        <v>277</v>
      </c>
      <c r="G337" s="64">
        <v>3</v>
      </c>
      <c r="H337" s="64">
        <v>2</v>
      </c>
      <c r="I337" s="65">
        <v>1387.1</v>
      </c>
      <c r="J337" s="65">
        <v>1285.0999999999999</v>
      </c>
      <c r="K337" s="65">
        <v>1285.0999999999999</v>
      </c>
      <c r="L337" s="66">
        <v>57</v>
      </c>
      <c r="M337" s="64" t="s">
        <v>275</v>
      </c>
      <c r="N337" s="64" t="s">
        <v>279</v>
      </c>
      <c r="O337" s="67" t="s">
        <v>300</v>
      </c>
      <c r="P337" s="68">
        <v>3933165.34</v>
      </c>
      <c r="Q337" s="68">
        <v>0</v>
      </c>
      <c r="R337" s="68">
        <v>0</v>
      </c>
      <c r="S337" s="65">
        <f t="shared" si="54"/>
        <v>3933165.34</v>
      </c>
      <c r="T337" s="68">
        <f t="shared" si="55"/>
        <v>2835.5312089971885</v>
      </c>
      <c r="U337" s="68">
        <v>2835.7356452775775</v>
      </c>
      <c r="X337" s="8" t="e">
        <f>VLOOKUP(C337,Z:AA,2,FALSE)</f>
        <v>#N/A</v>
      </c>
    </row>
    <row r="338" spans="1:24" ht="35.25" x14ac:dyDescent="0.5">
      <c r="A338" s="8">
        <v>1</v>
      </c>
      <c r="B338" s="134">
        <f>SUBTOTAL(103,$A$16:A338)</f>
        <v>281</v>
      </c>
      <c r="C338" s="40" t="s">
        <v>146</v>
      </c>
      <c r="D338" s="64">
        <v>1964</v>
      </c>
      <c r="E338" s="64"/>
      <c r="F338" s="64" t="s">
        <v>277</v>
      </c>
      <c r="G338" s="64">
        <v>2</v>
      </c>
      <c r="H338" s="64">
        <v>1</v>
      </c>
      <c r="I338" s="65">
        <v>337.2</v>
      </c>
      <c r="J338" s="65">
        <v>313.2</v>
      </c>
      <c r="K338" s="65">
        <v>313.2</v>
      </c>
      <c r="L338" s="66">
        <v>19</v>
      </c>
      <c r="M338" s="64" t="s">
        <v>275</v>
      </c>
      <c r="N338" s="64" t="s">
        <v>279</v>
      </c>
      <c r="O338" s="67" t="s">
        <v>300</v>
      </c>
      <c r="P338" s="68">
        <v>1510400.1400000001</v>
      </c>
      <c r="Q338" s="68">
        <v>0</v>
      </c>
      <c r="R338" s="68">
        <v>0</v>
      </c>
      <c r="S338" s="65">
        <f t="shared" si="54"/>
        <v>1510400.1400000001</v>
      </c>
      <c r="T338" s="68">
        <f t="shared" si="55"/>
        <v>4479.2412218268091</v>
      </c>
      <c r="U338" s="68">
        <v>5654.6206524317904</v>
      </c>
      <c r="X338" s="8" t="e">
        <f>VLOOKUP(C338,Z:AA,2,FALSE)</f>
        <v>#N/A</v>
      </c>
    </row>
    <row r="339" spans="1:24" ht="35.25" x14ac:dyDescent="0.5">
      <c r="B339" s="40" t="s">
        <v>920</v>
      </c>
      <c r="C339" s="40"/>
      <c r="D339" s="64" t="s">
        <v>817</v>
      </c>
      <c r="E339" s="64" t="s">
        <v>817</v>
      </c>
      <c r="F339" s="64" t="s">
        <v>817</v>
      </c>
      <c r="G339" s="64" t="s">
        <v>817</v>
      </c>
      <c r="H339" s="64" t="s">
        <v>817</v>
      </c>
      <c r="I339" s="65">
        <f>I340+I341+I342</f>
        <v>22954.21</v>
      </c>
      <c r="J339" s="65">
        <f t="shared" ref="J339:L339" si="57">J340+J341+J342</f>
        <v>9494.36</v>
      </c>
      <c r="K339" s="65">
        <f t="shared" si="57"/>
        <v>764.78</v>
      </c>
      <c r="L339" s="66">
        <f t="shared" si="57"/>
        <v>593</v>
      </c>
      <c r="M339" s="64" t="s">
        <v>817</v>
      </c>
      <c r="N339" s="64" t="s">
        <v>817</v>
      </c>
      <c r="O339" s="67" t="s">
        <v>817</v>
      </c>
      <c r="P339" s="68">
        <v>16341439.43</v>
      </c>
      <c r="Q339" s="68">
        <v>0</v>
      </c>
      <c r="R339" s="68">
        <v>0</v>
      </c>
      <c r="S339" s="65">
        <f t="shared" si="54"/>
        <v>16341439.43</v>
      </c>
      <c r="T339" s="68">
        <f t="shared" si="55"/>
        <v>711.91469582268348</v>
      </c>
      <c r="U339" s="68">
        <f>MAX(U340:U342)</f>
        <v>1619.8265841666207</v>
      </c>
      <c r="X339" s="8" t="e">
        <f>VLOOKUP(C339,Z:AA,2,FALSE)</f>
        <v>#N/A</v>
      </c>
    </row>
    <row r="340" spans="1:24" ht="35.25" x14ac:dyDescent="0.5">
      <c r="A340" s="8">
        <v>1</v>
      </c>
      <c r="B340" s="134">
        <f>SUBTOTAL(103,$A$16:A340)</f>
        <v>282</v>
      </c>
      <c r="C340" s="40" t="s">
        <v>148</v>
      </c>
      <c r="D340" s="64">
        <v>1976</v>
      </c>
      <c r="E340" s="64"/>
      <c r="F340" s="64" t="s">
        <v>298</v>
      </c>
      <c r="G340" s="64">
        <v>5</v>
      </c>
      <c r="H340" s="64">
        <v>8</v>
      </c>
      <c r="I340" s="65">
        <v>8133.81</v>
      </c>
      <c r="J340" s="65">
        <v>3519.76</v>
      </c>
      <c r="K340" s="65">
        <v>322.68</v>
      </c>
      <c r="L340" s="66">
        <v>200</v>
      </c>
      <c r="M340" s="64" t="s">
        <v>275</v>
      </c>
      <c r="N340" s="64" t="s">
        <v>279</v>
      </c>
      <c r="O340" s="67" t="s">
        <v>301</v>
      </c>
      <c r="P340" s="68">
        <v>6331496.0299999993</v>
      </c>
      <c r="Q340" s="68">
        <v>0</v>
      </c>
      <c r="R340" s="68">
        <v>0</v>
      </c>
      <c r="S340" s="65">
        <f t="shared" si="54"/>
        <v>6331496.0299999993</v>
      </c>
      <c r="T340" s="68">
        <f t="shared" si="55"/>
        <v>778.41700629840125</v>
      </c>
      <c r="U340" s="68">
        <v>1577.3136688015541</v>
      </c>
      <c r="X340" s="8" t="e">
        <f>VLOOKUP(C340,Z:AA,2,FALSE)</f>
        <v>#N/A</v>
      </c>
    </row>
    <row r="341" spans="1:24" ht="35.25" x14ac:dyDescent="0.5">
      <c r="A341" s="8">
        <v>1</v>
      </c>
      <c r="B341" s="134">
        <f>SUBTOTAL(103,$A$16:A341)</f>
        <v>283</v>
      </c>
      <c r="C341" s="40" t="s">
        <v>143</v>
      </c>
      <c r="D341" s="64">
        <v>1969</v>
      </c>
      <c r="E341" s="64"/>
      <c r="F341" s="64" t="s">
        <v>298</v>
      </c>
      <c r="G341" s="64">
        <v>5</v>
      </c>
      <c r="H341" s="64">
        <v>5</v>
      </c>
      <c r="I341" s="65">
        <v>7171.2</v>
      </c>
      <c r="J341" s="65">
        <v>2897.5</v>
      </c>
      <c r="K341" s="65">
        <v>181.3</v>
      </c>
      <c r="L341" s="66">
        <v>156</v>
      </c>
      <c r="M341" s="64" t="s">
        <v>275</v>
      </c>
      <c r="N341" s="64" t="s">
        <v>279</v>
      </c>
      <c r="O341" s="67" t="s">
        <v>301</v>
      </c>
      <c r="P341" s="68">
        <v>4186102.2</v>
      </c>
      <c r="Q341" s="68">
        <v>0</v>
      </c>
      <c r="R341" s="68">
        <v>0</v>
      </c>
      <c r="S341" s="65">
        <f t="shared" si="54"/>
        <v>4186102.2</v>
      </c>
      <c r="T341" s="68">
        <f t="shared" si="55"/>
        <v>583.73803547523426</v>
      </c>
      <c r="U341" s="68">
        <v>1533.1177896914555</v>
      </c>
      <c r="X341" s="8" t="e">
        <f>VLOOKUP(C341,Z:AA,2,FALSE)</f>
        <v>#N/A</v>
      </c>
    </row>
    <row r="342" spans="1:24" ht="35.25" x14ac:dyDescent="0.5">
      <c r="A342" s="8">
        <v>1</v>
      </c>
      <c r="B342" s="134">
        <f>SUBTOTAL(103,$A$16:A342)</f>
        <v>284</v>
      </c>
      <c r="C342" s="40" t="s">
        <v>144</v>
      </c>
      <c r="D342" s="64">
        <v>1987</v>
      </c>
      <c r="E342" s="64"/>
      <c r="F342" s="64" t="s">
        <v>298</v>
      </c>
      <c r="G342" s="64">
        <v>5</v>
      </c>
      <c r="H342" s="64">
        <v>7</v>
      </c>
      <c r="I342" s="65">
        <v>7649.2</v>
      </c>
      <c r="J342" s="65">
        <v>3077.1</v>
      </c>
      <c r="K342" s="65">
        <v>260.8</v>
      </c>
      <c r="L342" s="66">
        <v>237</v>
      </c>
      <c r="M342" s="64" t="s">
        <v>275</v>
      </c>
      <c r="N342" s="64" t="s">
        <v>279</v>
      </c>
      <c r="O342" s="67" t="s">
        <v>301</v>
      </c>
      <c r="P342" s="68">
        <v>5823841.1999999993</v>
      </c>
      <c r="Q342" s="68">
        <v>0</v>
      </c>
      <c r="R342" s="68">
        <v>0</v>
      </c>
      <c r="S342" s="65">
        <f t="shared" si="54"/>
        <v>5823841.1999999993</v>
      </c>
      <c r="T342" s="68">
        <f t="shared" si="55"/>
        <v>761.36605135177524</v>
      </c>
      <c r="U342" s="68">
        <v>1619.8265841666207</v>
      </c>
      <c r="X342" s="8" t="e">
        <f>VLOOKUP(C342,Z:AA,2,FALSE)</f>
        <v>#N/A</v>
      </c>
    </row>
    <row r="343" spans="1:24" ht="35.25" x14ac:dyDescent="0.5">
      <c r="B343" s="40" t="s">
        <v>921</v>
      </c>
      <c r="C343" s="40"/>
      <c r="D343" s="64" t="s">
        <v>817</v>
      </c>
      <c r="E343" s="64" t="s">
        <v>817</v>
      </c>
      <c r="F343" s="64" t="s">
        <v>817</v>
      </c>
      <c r="G343" s="64" t="s">
        <v>817</v>
      </c>
      <c r="H343" s="64" t="s">
        <v>817</v>
      </c>
      <c r="I343" s="65">
        <f>I344+I345+I346</f>
        <v>11670.1</v>
      </c>
      <c r="J343" s="65">
        <f t="shared" ref="J343:L343" si="58">J344+J345+J346</f>
        <v>7981.1</v>
      </c>
      <c r="K343" s="65">
        <f t="shared" si="58"/>
        <v>7635</v>
      </c>
      <c r="L343" s="66">
        <f t="shared" si="58"/>
        <v>456</v>
      </c>
      <c r="M343" s="64" t="s">
        <v>817</v>
      </c>
      <c r="N343" s="64" t="s">
        <v>817</v>
      </c>
      <c r="O343" s="67" t="s">
        <v>817</v>
      </c>
      <c r="P343" s="68">
        <v>13939735.550000001</v>
      </c>
      <c r="Q343" s="68">
        <v>0</v>
      </c>
      <c r="R343" s="68">
        <v>0</v>
      </c>
      <c r="S343" s="65">
        <f t="shared" si="54"/>
        <v>13939735.550000001</v>
      </c>
      <c r="T343" s="68">
        <f t="shared" si="55"/>
        <v>1194.4829564442464</v>
      </c>
      <c r="U343" s="68">
        <f>MAX(U344:U346)</f>
        <v>2039.4812449913397</v>
      </c>
      <c r="X343" s="8" t="e">
        <f>VLOOKUP(C343,Z:AA,2,FALSE)</f>
        <v>#N/A</v>
      </c>
    </row>
    <row r="344" spans="1:24" ht="35.25" x14ac:dyDescent="0.5">
      <c r="A344" s="8">
        <v>1</v>
      </c>
      <c r="B344" s="134">
        <f>SUBTOTAL(103,$A$16:A344)</f>
        <v>285</v>
      </c>
      <c r="C344" s="40" t="s">
        <v>139</v>
      </c>
      <c r="D344" s="64">
        <v>1982</v>
      </c>
      <c r="E344" s="64"/>
      <c r="F344" s="64" t="s">
        <v>277</v>
      </c>
      <c r="G344" s="64">
        <v>5</v>
      </c>
      <c r="H344" s="64">
        <v>6</v>
      </c>
      <c r="I344" s="65">
        <v>3868.3</v>
      </c>
      <c r="J344" s="65">
        <v>2289.6</v>
      </c>
      <c r="K344" s="65">
        <v>2289.6</v>
      </c>
      <c r="L344" s="66">
        <v>192</v>
      </c>
      <c r="M344" s="64" t="s">
        <v>275</v>
      </c>
      <c r="N344" s="64" t="s">
        <v>302</v>
      </c>
      <c r="O344" s="67" t="s">
        <v>314</v>
      </c>
      <c r="P344" s="68">
        <v>6331416.2999999998</v>
      </c>
      <c r="Q344" s="68">
        <v>0</v>
      </c>
      <c r="R344" s="68">
        <v>0</v>
      </c>
      <c r="S344" s="65">
        <f t="shared" si="54"/>
        <v>6331416.2999999998</v>
      </c>
      <c r="T344" s="68">
        <f t="shared" si="55"/>
        <v>1636.7438668148798</v>
      </c>
      <c r="U344" s="68">
        <v>2039.4812449913397</v>
      </c>
      <c r="X344" s="8" t="e">
        <f>VLOOKUP(C344,Z:AA,2,FALSE)</f>
        <v>#N/A</v>
      </c>
    </row>
    <row r="345" spans="1:24" ht="35.25" x14ac:dyDescent="0.5">
      <c r="A345" s="8">
        <v>1</v>
      </c>
      <c r="B345" s="134">
        <f>SUBTOTAL(103,$A$16:A345)</f>
        <v>286</v>
      </c>
      <c r="C345" s="40" t="s">
        <v>141</v>
      </c>
      <c r="D345" s="64">
        <v>1964</v>
      </c>
      <c r="E345" s="64"/>
      <c r="F345" s="64" t="s">
        <v>277</v>
      </c>
      <c r="G345" s="64">
        <v>4</v>
      </c>
      <c r="H345" s="64">
        <v>2</v>
      </c>
      <c r="I345" s="65">
        <v>2499.9</v>
      </c>
      <c r="J345" s="65">
        <v>2061.5</v>
      </c>
      <c r="K345" s="65">
        <v>2061.5</v>
      </c>
      <c r="L345" s="66">
        <v>75</v>
      </c>
      <c r="M345" s="64" t="s">
        <v>275</v>
      </c>
      <c r="N345" s="64" t="s">
        <v>302</v>
      </c>
      <c r="O345" s="67" t="s">
        <v>303</v>
      </c>
      <c r="P345" s="68">
        <v>2412628.25</v>
      </c>
      <c r="Q345" s="68">
        <v>0</v>
      </c>
      <c r="R345" s="68">
        <v>0</v>
      </c>
      <c r="S345" s="65">
        <f t="shared" si="54"/>
        <v>2412628.25</v>
      </c>
      <c r="T345" s="68">
        <f t="shared" si="55"/>
        <v>965.08990359614381</v>
      </c>
      <c r="U345" s="68">
        <v>1117.3182462498498</v>
      </c>
      <c r="X345" s="8" t="e">
        <f>VLOOKUP(C345,Z:AA,2,FALSE)</f>
        <v>#N/A</v>
      </c>
    </row>
    <row r="346" spans="1:24" ht="35.25" x14ac:dyDescent="0.5">
      <c r="A346" s="8">
        <v>1</v>
      </c>
      <c r="B346" s="134">
        <f>SUBTOTAL(103,$A$16:A346)</f>
        <v>287</v>
      </c>
      <c r="C346" s="40" t="s">
        <v>140</v>
      </c>
      <c r="D346" s="64">
        <v>1990</v>
      </c>
      <c r="E346" s="64"/>
      <c r="F346" s="64" t="s">
        <v>277</v>
      </c>
      <c r="G346" s="64">
        <v>5</v>
      </c>
      <c r="H346" s="64">
        <v>5</v>
      </c>
      <c r="I346" s="65">
        <v>5301.9</v>
      </c>
      <c r="J346" s="65">
        <v>3630</v>
      </c>
      <c r="K346" s="65">
        <v>3283.9</v>
      </c>
      <c r="L346" s="66">
        <v>189</v>
      </c>
      <c r="M346" s="64" t="s">
        <v>275</v>
      </c>
      <c r="N346" s="64" t="s">
        <v>279</v>
      </c>
      <c r="O346" s="67" t="s">
        <v>305</v>
      </c>
      <c r="P346" s="68">
        <v>5195691</v>
      </c>
      <c r="Q346" s="68">
        <v>0</v>
      </c>
      <c r="R346" s="68">
        <v>0</v>
      </c>
      <c r="S346" s="65">
        <f t="shared" si="54"/>
        <v>5195691</v>
      </c>
      <c r="T346" s="68">
        <f t="shared" si="55"/>
        <v>979.96774741130548</v>
      </c>
      <c r="U346" s="68">
        <v>1630.7188711470167</v>
      </c>
      <c r="X346" s="8" t="e">
        <f>VLOOKUP(C346,Z:AA,2,FALSE)</f>
        <v>#N/A</v>
      </c>
    </row>
    <row r="347" spans="1:24" ht="35.25" x14ac:dyDescent="0.5">
      <c r="B347" s="40" t="s">
        <v>922</v>
      </c>
      <c r="C347" s="133"/>
      <c r="D347" s="64" t="s">
        <v>817</v>
      </c>
      <c r="E347" s="64" t="s">
        <v>817</v>
      </c>
      <c r="F347" s="64" t="s">
        <v>817</v>
      </c>
      <c r="G347" s="64" t="s">
        <v>817</v>
      </c>
      <c r="H347" s="64" t="s">
        <v>817</v>
      </c>
      <c r="I347" s="65">
        <f>I348+I349</f>
        <v>1155.5999999999999</v>
      </c>
      <c r="J347" s="65">
        <f t="shared" ref="J347:L347" si="59">J348+J349</f>
        <v>1072.9000000000001</v>
      </c>
      <c r="K347" s="65">
        <f t="shared" si="59"/>
        <v>1072.9000000000001</v>
      </c>
      <c r="L347" s="66">
        <f t="shared" si="59"/>
        <v>56</v>
      </c>
      <c r="M347" s="64" t="s">
        <v>817</v>
      </c>
      <c r="N347" s="64" t="s">
        <v>817</v>
      </c>
      <c r="O347" s="67" t="s">
        <v>817</v>
      </c>
      <c r="P347" s="68">
        <v>3587155.59</v>
      </c>
      <c r="Q347" s="68">
        <v>0</v>
      </c>
      <c r="R347" s="68">
        <v>0</v>
      </c>
      <c r="S347" s="65">
        <f t="shared" si="54"/>
        <v>3587155.59</v>
      </c>
      <c r="T347" s="68">
        <f t="shared" si="55"/>
        <v>3104.1498701973001</v>
      </c>
      <c r="U347" s="68">
        <f>MAX(U348:U349)</f>
        <v>3565.3291208791211</v>
      </c>
      <c r="X347" s="8" t="e">
        <f>VLOOKUP(C347,Z:AA,2,FALSE)</f>
        <v>#N/A</v>
      </c>
    </row>
    <row r="348" spans="1:24" ht="35.25" x14ac:dyDescent="0.5">
      <c r="A348" s="8">
        <v>1</v>
      </c>
      <c r="B348" s="134">
        <f>SUBTOTAL(103,$A$16:A348)</f>
        <v>288</v>
      </c>
      <c r="C348" s="40" t="s">
        <v>91</v>
      </c>
      <c r="D348" s="64">
        <v>1969</v>
      </c>
      <c r="E348" s="64"/>
      <c r="F348" s="64" t="s">
        <v>277</v>
      </c>
      <c r="G348" s="64">
        <v>2</v>
      </c>
      <c r="H348" s="64">
        <v>2</v>
      </c>
      <c r="I348" s="65">
        <v>773.4</v>
      </c>
      <c r="J348" s="65">
        <v>714.5</v>
      </c>
      <c r="K348" s="65">
        <v>714.5</v>
      </c>
      <c r="L348" s="66">
        <v>37</v>
      </c>
      <c r="M348" s="64" t="s">
        <v>275</v>
      </c>
      <c r="N348" s="64" t="s">
        <v>279</v>
      </c>
      <c r="O348" s="67" t="s">
        <v>291</v>
      </c>
      <c r="P348" s="68">
        <v>2224486.7999999998</v>
      </c>
      <c r="Q348" s="68">
        <v>0</v>
      </c>
      <c r="R348" s="68">
        <v>0</v>
      </c>
      <c r="S348" s="65">
        <f t="shared" si="54"/>
        <v>2224486.7999999998</v>
      </c>
      <c r="T348" s="68">
        <f t="shared" si="55"/>
        <v>2876.2435996896816</v>
      </c>
      <c r="U348" s="68">
        <v>3329.9275407292475</v>
      </c>
      <c r="X348" s="8" t="e">
        <f>VLOOKUP(C348,Z:AA,2,FALSE)</f>
        <v>#N/A</v>
      </c>
    </row>
    <row r="349" spans="1:24" ht="35.25" x14ac:dyDescent="0.5">
      <c r="A349" s="8">
        <v>1</v>
      </c>
      <c r="B349" s="134">
        <f>SUBTOTAL(103,$A$16:A349)</f>
        <v>289</v>
      </c>
      <c r="C349" s="40" t="s">
        <v>92</v>
      </c>
      <c r="D349" s="64">
        <v>1960</v>
      </c>
      <c r="E349" s="64"/>
      <c r="F349" s="64" t="s">
        <v>277</v>
      </c>
      <c r="G349" s="64">
        <v>2</v>
      </c>
      <c r="H349" s="64">
        <v>1</v>
      </c>
      <c r="I349" s="65">
        <v>382.2</v>
      </c>
      <c r="J349" s="65">
        <v>358.4</v>
      </c>
      <c r="K349" s="65">
        <v>358.4</v>
      </c>
      <c r="L349" s="66">
        <v>19</v>
      </c>
      <c r="M349" s="64" t="s">
        <v>275</v>
      </c>
      <c r="N349" s="64" t="s">
        <v>279</v>
      </c>
      <c r="O349" s="67" t="s">
        <v>291</v>
      </c>
      <c r="P349" s="68">
        <v>1362668.79</v>
      </c>
      <c r="Q349" s="68">
        <v>0</v>
      </c>
      <c r="R349" s="68">
        <v>0</v>
      </c>
      <c r="S349" s="65">
        <f t="shared" si="54"/>
        <v>1362668.79</v>
      </c>
      <c r="T349" s="68">
        <f t="shared" si="55"/>
        <v>3565.3291208791211</v>
      </c>
      <c r="U349" s="68">
        <v>3565.3291208791211</v>
      </c>
      <c r="X349" s="8" t="e">
        <f>VLOOKUP(C349,Z:AA,2,FALSE)</f>
        <v>#N/A</v>
      </c>
    </row>
    <row r="350" spans="1:24" ht="35.25" x14ac:dyDescent="0.5">
      <c r="B350" s="40" t="s">
        <v>923</v>
      </c>
      <c r="C350" s="40"/>
      <c r="D350" s="64" t="s">
        <v>817</v>
      </c>
      <c r="E350" s="64" t="s">
        <v>817</v>
      </c>
      <c r="F350" s="64" t="s">
        <v>817</v>
      </c>
      <c r="G350" s="64" t="s">
        <v>817</v>
      </c>
      <c r="H350" s="64" t="s">
        <v>817</v>
      </c>
      <c r="I350" s="65">
        <f>I351</f>
        <v>1191.0999999999999</v>
      </c>
      <c r="J350" s="65">
        <f t="shared" ref="J350:L350" si="60">J351</f>
        <v>714.7</v>
      </c>
      <c r="K350" s="65">
        <f t="shared" si="60"/>
        <v>714.7</v>
      </c>
      <c r="L350" s="66">
        <f t="shared" si="60"/>
        <v>31</v>
      </c>
      <c r="M350" s="64" t="s">
        <v>817</v>
      </c>
      <c r="N350" s="64" t="s">
        <v>817</v>
      </c>
      <c r="O350" s="67" t="s">
        <v>817</v>
      </c>
      <c r="P350" s="68">
        <v>3386859.48</v>
      </c>
      <c r="Q350" s="68">
        <v>0</v>
      </c>
      <c r="R350" s="68">
        <v>0</v>
      </c>
      <c r="S350" s="65">
        <f t="shared" si="54"/>
        <v>3386859.48</v>
      </c>
      <c r="T350" s="68">
        <f t="shared" si="55"/>
        <v>2843.4719838804467</v>
      </c>
      <c r="U350" s="68">
        <f>U351</f>
        <v>3291.9866980102429</v>
      </c>
      <c r="X350" s="8" t="e">
        <f>VLOOKUP(C350,Z:AA,2,FALSE)</f>
        <v>#N/A</v>
      </c>
    </row>
    <row r="351" spans="1:24" ht="35.25" x14ac:dyDescent="0.5">
      <c r="A351" s="8">
        <v>1</v>
      </c>
      <c r="B351" s="134">
        <f>SUBTOTAL(103,$A$16:A351)</f>
        <v>290</v>
      </c>
      <c r="C351" s="40" t="s">
        <v>93</v>
      </c>
      <c r="D351" s="64">
        <v>1967</v>
      </c>
      <c r="E351" s="64"/>
      <c r="F351" s="64" t="s">
        <v>277</v>
      </c>
      <c r="G351" s="64">
        <v>2</v>
      </c>
      <c r="H351" s="64">
        <v>2</v>
      </c>
      <c r="I351" s="65">
        <v>1191.0999999999999</v>
      </c>
      <c r="J351" s="65">
        <v>714.7</v>
      </c>
      <c r="K351" s="65">
        <v>714.7</v>
      </c>
      <c r="L351" s="66">
        <v>31</v>
      </c>
      <c r="M351" s="64" t="s">
        <v>275</v>
      </c>
      <c r="N351" s="64" t="s">
        <v>279</v>
      </c>
      <c r="O351" s="67" t="s">
        <v>292</v>
      </c>
      <c r="P351" s="68">
        <v>3386859.48</v>
      </c>
      <c r="Q351" s="68">
        <v>0</v>
      </c>
      <c r="R351" s="68">
        <v>0</v>
      </c>
      <c r="S351" s="65">
        <f t="shared" si="54"/>
        <v>3386859.48</v>
      </c>
      <c r="T351" s="68">
        <f t="shared" si="55"/>
        <v>2843.4719838804467</v>
      </c>
      <c r="U351" s="68">
        <v>3291.9866980102429</v>
      </c>
      <c r="X351" s="8" t="e">
        <f>VLOOKUP(C351,Z:AA,2,FALSE)</f>
        <v>#N/A</v>
      </c>
    </row>
    <row r="352" spans="1:24" ht="35.25" x14ac:dyDescent="0.5">
      <c r="B352" s="40" t="s">
        <v>924</v>
      </c>
      <c r="C352" s="40"/>
      <c r="D352" s="64" t="s">
        <v>817</v>
      </c>
      <c r="E352" s="64" t="s">
        <v>817</v>
      </c>
      <c r="F352" s="64" t="s">
        <v>817</v>
      </c>
      <c r="G352" s="64" t="s">
        <v>817</v>
      </c>
      <c r="H352" s="64" t="s">
        <v>817</v>
      </c>
      <c r="I352" s="65">
        <f>I353</f>
        <v>706</v>
      </c>
      <c r="J352" s="65">
        <f t="shared" ref="J352:L352" si="61">J353</f>
        <v>627.1</v>
      </c>
      <c r="K352" s="65">
        <f t="shared" si="61"/>
        <v>627.1</v>
      </c>
      <c r="L352" s="66">
        <f t="shared" si="61"/>
        <v>41</v>
      </c>
      <c r="M352" s="64" t="s">
        <v>817</v>
      </c>
      <c r="N352" s="64" t="s">
        <v>817</v>
      </c>
      <c r="O352" s="67" t="s">
        <v>817</v>
      </c>
      <c r="P352" s="68">
        <v>3133080</v>
      </c>
      <c r="Q352" s="68">
        <v>0</v>
      </c>
      <c r="R352" s="68">
        <v>0</v>
      </c>
      <c r="S352" s="65">
        <f t="shared" si="54"/>
        <v>3133080</v>
      </c>
      <c r="T352" s="68">
        <f t="shared" si="55"/>
        <v>4437.7903682719543</v>
      </c>
      <c r="U352" s="68">
        <f>U353</f>
        <v>5413.0368601701239</v>
      </c>
      <c r="X352" s="8" t="e">
        <f>VLOOKUP(C352,Z:AA,2,FALSE)</f>
        <v>#N/A</v>
      </c>
    </row>
    <row r="353" spans="1:24" ht="35.25" x14ac:dyDescent="0.5">
      <c r="A353" s="8">
        <v>1</v>
      </c>
      <c r="B353" s="134">
        <f>SUBTOTAL(103,$A$16:A353)</f>
        <v>291</v>
      </c>
      <c r="C353" s="40" t="s">
        <v>94</v>
      </c>
      <c r="D353" s="64">
        <v>1979</v>
      </c>
      <c r="E353" s="64"/>
      <c r="F353" s="64" t="s">
        <v>277</v>
      </c>
      <c r="G353" s="64">
        <v>2</v>
      </c>
      <c r="H353" s="64">
        <v>2</v>
      </c>
      <c r="I353" s="65">
        <v>706</v>
      </c>
      <c r="J353" s="65">
        <v>627.1</v>
      </c>
      <c r="K353" s="65">
        <v>627.1</v>
      </c>
      <c r="L353" s="66">
        <v>41</v>
      </c>
      <c r="M353" s="64" t="s">
        <v>275</v>
      </c>
      <c r="N353" s="64" t="s">
        <v>279</v>
      </c>
      <c r="O353" s="67" t="s">
        <v>1086</v>
      </c>
      <c r="P353" s="68">
        <v>3133080</v>
      </c>
      <c r="Q353" s="68">
        <v>0</v>
      </c>
      <c r="R353" s="68">
        <v>0</v>
      </c>
      <c r="S353" s="65">
        <f t="shared" si="54"/>
        <v>3133080</v>
      </c>
      <c r="T353" s="68">
        <f t="shared" si="55"/>
        <v>4437.7903682719543</v>
      </c>
      <c r="U353" s="68">
        <v>5413.0368601701239</v>
      </c>
      <c r="X353" s="8" t="e">
        <f>VLOOKUP(C353,Z:AA,2,FALSE)</f>
        <v>#N/A</v>
      </c>
    </row>
    <row r="354" spans="1:24" ht="35.25" x14ac:dyDescent="0.5">
      <c r="B354" s="40" t="s">
        <v>925</v>
      </c>
      <c r="C354" s="40"/>
      <c r="D354" s="64" t="s">
        <v>817</v>
      </c>
      <c r="E354" s="64" t="s">
        <v>817</v>
      </c>
      <c r="F354" s="64" t="s">
        <v>817</v>
      </c>
      <c r="G354" s="64" t="s">
        <v>817</v>
      </c>
      <c r="H354" s="64" t="s">
        <v>817</v>
      </c>
      <c r="I354" s="65">
        <f>I355</f>
        <v>2004.4</v>
      </c>
      <c r="J354" s="65">
        <f t="shared" ref="J354:L354" si="62">J355</f>
        <v>1886.5</v>
      </c>
      <c r="K354" s="65">
        <f t="shared" si="62"/>
        <v>1886.5</v>
      </c>
      <c r="L354" s="66">
        <f t="shared" si="62"/>
        <v>67</v>
      </c>
      <c r="M354" s="64" t="s">
        <v>817</v>
      </c>
      <c r="N354" s="64" t="s">
        <v>817</v>
      </c>
      <c r="O354" s="67" t="s">
        <v>817</v>
      </c>
      <c r="P354" s="68">
        <v>5968517.3999999994</v>
      </c>
      <c r="Q354" s="68">
        <v>0</v>
      </c>
      <c r="R354" s="68">
        <v>0</v>
      </c>
      <c r="S354" s="65">
        <f t="shared" si="54"/>
        <v>5968517.3999999994</v>
      </c>
      <c r="T354" s="68">
        <f t="shared" si="55"/>
        <v>2977.7077429654755</v>
      </c>
      <c r="U354" s="68">
        <f>U355</f>
        <v>3447.3961185392136</v>
      </c>
      <c r="X354" s="8" t="e">
        <f>VLOOKUP(C354,Z:AA,2,FALSE)</f>
        <v>#N/A</v>
      </c>
    </row>
    <row r="355" spans="1:24" ht="35.25" x14ac:dyDescent="0.5">
      <c r="A355" s="8">
        <v>1</v>
      </c>
      <c r="B355" s="134">
        <f>SUBTOTAL(103,$A$16:A355)</f>
        <v>292</v>
      </c>
      <c r="C355" s="40" t="s">
        <v>95</v>
      </c>
      <c r="D355" s="64">
        <v>1980</v>
      </c>
      <c r="E355" s="64"/>
      <c r="F355" s="64" t="s">
        <v>277</v>
      </c>
      <c r="G355" s="64">
        <v>2</v>
      </c>
      <c r="H355" s="64">
        <v>3</v>
      </c>
      <c r="I355" s="65">
        <v>2004.4</v>
      </c>
      <c r="J355" s="65">
        <v>1886.5</v>
      </c>
      <c r="K355" s="65">
        <v>1886.5</v>
      </c>
      <c r="L355" s="66">
        <v>67</v>
      </c>
      <c r="M355" s="64" t="s">
        <v>275</v>
      </c>
      <c r="N355" s="64" t="s">
        <v>279</v>
      </c>
      <c r="O355" s="67" t="s">
        <v>291</v>
      </c>
      <c r="P355" s="68">
        <v>5968517.3999999994</v>
      </c>
      <c r="Q355" s="68">
        <v>0</v>
      </c>
      <c r="R355" s="68">
        <v>0</v>
      </c>
      <c r="S355" s="65">
        <f t="shared" si="54"/>
        <v>5968517.3999999994</v>
      </c>
      <c r="T355" s="68">
        <f t="shared" si="55"/>
        <v>2977.7077429654755</v>
      </c>
      <c r="U355" s="68">
        <v>3447.3961185392136</v>
      </c>
      <c r="X355" s="8" t="e">
        <f>VLOOKUP(C355,Z:AA,2,FALSE)</f>
        <v>#N/A</v>
      </c>
    </row>
    <row r="356" spans="1:24" ht="35.25" x14ac:dyDescent="0.5">
      <c r="B356" s="40" t="s">
        <v>926</v>
      </c>
      <c r="C356" s="40"/>
      <c r="D356" s="64" t="s">
        <v>817</v>
      </c>
      <c r="E356" s="64" t="s">
        <v>817</v>
      </c>
      <c r="F356" s="64" t="s">
        <v>817</v>
      </c>
      <c r="G356" s="64" t="s">
        <v>817</v>
      </c>
      <c r="H356" s="64" t="s">
        <v>817</v>
      </c>
      <c r="I356" s="65">
        <f>I357</f>
        <v>702.7</v>
      </c>
      <c r="J356" s="65">
        <f t="shared" ref="J356:L356" si="63">J357</f>
        <v>643.20000000000005</v>
      </c>
      <c r="K356" s="65">
        <f t="shared" si="63"/>
        <v>643.20000000000005</v>
      </c>
      <c r="L356" s="66">
        <f t="shared" si="63"/>
        <v>34</v>
      </c>
      <c r="M356" s="64" t="s">
        <v>817</v>
      </c>
      <c r="N356" s="64" t="s">
        <v>817</v>
      </c>
      <c r="O356" s="67" t="s">
        <v>817</v>
      </c>
      <c r="P356" s="68">
        <v>3133080</v>
      </c>
      <c r="Q356" s="68">
        <v>0</v>
      </c>
      <c r="R356" s="68">
        <v>0</v>
      </c>
      <c r="S356" s="65">
        <f t="shared" si="54"/>
        <v>3133080</v>
      </c>
      <c r="T356" s="68">
        <f t="shared" si="55"/>
        <v>4458.6309947345944</v>
      </c>
      <c r="U356" s="68">
        <f>U357</f>
        <v>5161.912622740856</v>
      </c>
      <c r="X356" s="8" t="e">
        <f>VLOOKUP(C356,Z:AA,2,FALSE)</f>
        <v>#N/A</v>
      </c>
    </row>
    <row r="357" spans="1:24" ht="35.25" x14ac:dyDescent="0.5">
      <c r="A357" s="8">
        <v>1</v>
      </c>
      <c r="B357" s="134">
        <f>SUBTOTAL(103,$A$16:A357)</f>
        <v>293</v>
      </c>
      <c r="C357" s="40" t="s">
        <v>96</v>
      </c>
      <c r="D357" s="64">
        <v>1969</v>
      </c>
      <c r="E357" s="64"/>
      <c r="F357" s="64" t="s">
        <v>277</v>
      </c>
      <c r="G357" s="64">
        <v>2</v>
      </c>
      <c r="H357" s="64">
        <v>2</v>
      </c>
      <c r="I357" s="65">
        <v>702.7</v>
      </c>
      <c r="J357" s="65">
        <v>643.20000000000005</v>
      </c>
      <c r="K357" s="65">
        <v>643.20000000000005</v>
      </c>
      <c r="L357" s="66">
        <v>34</v>
      </c>
      <c r="M357" s="64" t="s">
        <v>275</v>
      </c>
      <c r="N357" s="64" t="s">
        <v>279</v>
      </c>
      <c r="O357" s="67" t="s">
        <v>293</v>
      </c>
      <c r="P357" s="68">
        <v>3133080</v>
      </c>
      <c r="Q357" s="68">
        <v>0</v>
      </c>
      <c r="R357" s="68">
        <v>0</v>
      </c>
      <c r="S357" s="65">
        <f t="shared" si="54"/>
        <v>3133080</v>
      </c>
      <c r="T357" s="68">
        <f t="shared" si="55"/>
        <v>4458.6309947345944</v>
      </c>
      <c r="U357" s="68">
        <v>5161.912622740856</v>
      </c>
      <c r="X357" s="8" t="e">
        <f>VLOOKUP(C357,Z:AA,2,FALSE)</f>
        <v>#N/A</v>
      </c>
    </row>
    <row r="358" spans="1:24" ht="35.25" x14ac:dyDescent="0.5">
      <c r="B358" s="40" t="s">
        <v>927</v>
      </c>
      <c r="C358" s="133"/>
      <c r="D358" s="64" t="s">
        <v>817</v>
      </c>
      <c r="E358" s="64" t="s">
        <v>817</v>
      </c>
      <c r="F358" s="64" t="s">
        <v>817</v>
      </c>
      <c r="G358" s="64" t="s">
        <v>817</v>
      </c>
      <c r="H358" s="64" t="s">
        <v>817</v>
      </c>
      <c r="I358" s="65">
        <f>I359+I360</f>
        <v>615.79999999999995</v>
      </c>
      <c r="J358" s="65">
        <f t="shared" ref="J358:L358" si="64">J359+J360</f>
        <v>578.79999999999995</v>
      </c>
      <c r="K358" s="65">
        <f t="shared" si="64"/>
        <v>560</v>
      </c>
      <c r="L358" s="66">
        <f t="shared" si="64"/>
        <v>21</v>
      </c>
      <c r="M358" s="64" t="s">
        <v>817</v>
      </c>
      <c r="N358" s="64" t="s">
        <v>817</v>
      </c>
      <c r="O358" s="67" t="s">
        <v>817</v>
      </c>
      <c r="P358" s="68">
        <v>2672400</v>
      </c>
      <c r="Q358" s="68">
        <v>0</v>
      </c>
      <c r="R358" s="68">
        <v>0</v>
      </c>
      <c r="S358" s="65">
        <f t="shared" si="54"/>
        <v>2672400</v>
      </c>
      <c r="T358" s="68">
        <f t="shared" si="55"/>
        <v>4339.7206885352389</v>
      </c>
      <c r="U358" s="68">
        <f>MAX(U359:U360)</f>
        <v>5471.7680223285479</v>
      </c>
      <c r="X358" s="8" t="e">
        <f>VLOOKUP(C358,Z:AA,2,FALSE)</f>
        <v>#N/A</v>
      </c>
    </row>
    <row r="359" spans="1:24" ht="35.25" x14ac:dyDescent="0.5">
      <c r="A359" s="8">
        <v>1</v>
      </c>
      <c r="B359" s="134">
        <f>SUBTOTAL(103,$A$16:A359)</f>
        <v>294</v>
      </c>
      <c r="C359" s="40" t="s">
        <v>190</v>
      </c>
      <c r="D359" s="64" t="s">
        <v>315</v>
      </c>
      <c r="E359" s="64"/>
      <c r="F359" s="64" t="s">
        <v>277</v>
      </c>
      <c r="G359" s="64" t="s">
        <v>316</v>
      </c>
      <c r="H359" s="64" t="s">
        <v>317</v>
      </c>
      <c r="I359" s="65">
        <v>250.8</v>
      </c>
      <c r="J359" s="65">
        <v>250.8</v>
      </c>
      <c r="K359" s="65">
        <v>250.8</v>
      </c>
      <c r="L359" s="66">
        <v>13</v>
      </c>
      <c r="M359" s="64" t="s">
        <v>275</v>
      </c>
      <c r="N359" s="64" t="s">
        <v>279</v>
      </c>
      <c r="O359" s="67" t="s">
        <v>1087</v>
      </c>
      <c r="P359" s="68">
        <v>1157700</v>
      </c>
      <c r="Q359" s="68">
        <v>0</v>
      </c>
      <c r="R359" s="68">
        <v>0</v>
      </c>
      <c r="S359" s="65">
        <f t="shared" si="54"/>
        <v>1157700</v>
      </c>
      <c r="T359" s="68">
        <f t="shared" si="55"/>
        <v>4616.0287081339711</v>
      </c>
      <c r="U359" s="68">
        <v>5471.7680223285479</v>
      </c>
      <c r="X359" s="8" t="str">
        <f>VLOOKUP(C359,Z:AA,2,FALSE)</f>
        <v>-</v>
      </c>
    </row>
    <row r="360" spans="1:24" ht="35.25" x14ac:dyDescent="0.5">
      <c r="A360" s="8">
        <v>1</v>
      </c>
      <c r="B360" s="134">
        <f>SUBTOTAL(103,$A$16:A360)</f>
        <v>295</v>
      </c>
      <c r="C360" s="40" t="s">
        <v>189</v>
      </c>
      <c r="D360" s="64" t="s">
        <v>315</v>
      </c>
      <c r="E360" s="64"/>
      <c r="F360" s="64" t="s">
        <v>277</v>
      </c>
      <c r="G360" s="64" t="s">
        <v>316</v>
      </c>
      <c r="H360" s="64" t="s">
        <v>317</v>
      </c>
      <c r="I360" s="65">
        <v>365</v>
      </c>
      <c r="J360" s="65">
        <v>328</v>
      </c>
      <c r="K360" s="65">
        <v>309.2</v>
      </c>
      <c r="L360" s="66">
        <v>8</v>
      </c>
      <c r="M360" s="64" t="s">
        <v>275</v>
      </c>
      <c r="N360" s="64" t="s">
        <v>276</v>
      </c>
      <c r="O360" s="67" t="s">
        <v>278</v>
      </c>
      <c r="P360" s="68">
        <v>1514700</v>
      </c>
      <c r="Q360" s="68">
        <v>0</v>
      </c>
      <c r="R360" s="68">
        <v>0</v>
      </c>
      <c r="S360" s="65">
        <f t="shared" si="54"/>
        <v>1514700</v>
      </c>
      <c r="T360" s="68">
        <f t="shared" si="55"/>
        <v>4149.8630136986303</v>
      </c>
      <c r="U360" s="68">
        <v>4919.1825205479454</v>
      </c>
      <c r="X360" s="8" t="str">
        <f>VLOOKUP(C360,Z:AA,2,FALSE)</f>
        <v>-</v>
      </c>
    </row>
    <row r="361" spans="1:24" ht="35.25" x14ac:dyDescent="0.5">
      <c r="B361" s="40" t="s">
        <v>928</v>
      </c>
      <c r="C361" s="40"/>
      <c r="D361" s="64" t="s">
        <v>817</v>
      </c>
      <c r="E361" s="64" t="s">
        <v>817</v>
      </c>
      <c r="F361" s="64" t="s">
        <v>817</v>
      </c>
      <c r="G361" s="64" t="s">
        <v>817</v>
      </c>
      <c r="H361" s="64" t="s">
        <v>817</v>
      </c>
      <c r="I361" s="65">
        <f>I362</f>
        <v>1755.2</v>
      </c>
      <c r="J361" s="65">
        <f t="shared" ref="J361:L361" si="65">J362</f>
        <v>1537.2</v>
      </c>
      <c r="K361" s="65">
        <f t="shared" si="65"/>
        <v>1537.2</v>
      </c>
      <c r="L361" s="66">
        <f t="shared" si="65"/>
        <v>63</v>
      </c>
      <c r="M361" s="64" t="s">
        <v>817</v>
      </c>
      <c r="N361" s="64" t="s">
        <v>817</v>
      </c>
      <c r="O361" s="67" t="s">
        <v>817</v>
      </c>
      <c r="P361" s="68">
        <v>4896000</v>
      </c>
      <c r="Q361" s="68">
        <v>0</v>
      </c>
      <c r="R361" s="68">
        <v>0</v>
      </c>
      <c r="S361" s="65">
        <f t="shared" si="54"/>
        <v>4896000</v>
      </c>
      <c r="T361" s="68">
        <f t="shared" si="55"/>
        <v>2789.4257064721969</v>
      </c>
      <c r="U361" s="68">
        <f>U362</f>
        <v>3306.5414767547854</v>
      </c>
      <c r="X361" s="8" t="e">
        <f>VLOOKUP(C361,Z:AA,2,FALSE)</f>
        <v>#N/A</v>
      </c>
    </row>
    <row r="362" spans="1:24" ht="35.25" x14ac:dyDescent="0.5">
      <c r="A362" s="8">
        <v>1</v>
      </c>
      <c r="B362" s="134">
        <f>SUBTOTAL(103,$A$16:A362)</f>
        <v>296</v>
      </c>
      <c r="C362" s="40" t="s">
        <v>193</v>
      </c>
      <c r="D362" s="64">
        <v>1959</v>
      </c>
      <c r="E362" s="64"/>
      <c r="F362" s="64" t="s">
        <v>277</v>
      </c>
      <c r="G362" s="64">
        <v>3</v>
      </c>
      <c r="H362" s="64">
        <v>4</v>
      </c>
      <c r="I362" s="65">
        <v>1755.2</v>
      </c>
      <c r="J362" s="65">
        <v>1537.2</v>
      </c>
      <c r="K362" s="65">
        <v>1537.2</v>
      </c>
      <c r="L362" s="66">
        <v>63</v>
      </c>
      <c r="M362" s="64" t="s">
        <v>275</v>
      </c>
      <c r="N362" s="64" t="s">
        <v>276</v>
      </c>
      <c r="O362" s="67" t="s">
        <v>278</v>
      </c>
      <c r="P362" s="68">
        <v>4896000</v>
      </c>
      <c r="Q362" s="68">
        <v>0</v>
      </c>
      <c r="R362" s="68">
        <v>0</v>
      </c>
      <c r="S362" s="65">
        <f t="shared" si="54"/>
        <v>4896000</v>
      </c>
      <c r="T362" s="68">
        <f t="shared" si="55"/>
        <v>2789.4257064721969</v>
      </c>
      <c r="U362" s="68">
        <v>3306.5414767547854</v>
      </c>
      <c r="X362" s="8" t="e">
        <f>VLOOKUP(C362,Z:AA,2,FALSE)</f>
        <v>#N/A</v>
      </c>
    </row>
    <row r="363" spans="1:24" ht="35.25" x14ac:dyDescent="0.5">
      <c r="B363" s="40" t="s">
        <v>929</v>
      </c>
      <c r="C363" s="40"/>
      <c r="D363" s="64" t="s">
        <v>817</v>
      </c>
      <c r="E363" s="64" t="s">
        <v>817</v>
      </c>
      <c r="F363" s="64" t="s">
        <v>817</v>
      </c>
      <c r="G363" s="64" t="s">
        <v>817</v>
      </c>
      <c r="H363" s="64" t="s">
        <v>817</v>
      </c>
      <c r="I363" s="65">
        <f>I364</f>
        <v>729.9</v>
      </c>
      <c r="J363" s="65">
        <f t="shared" ref="J363:L363" si="66">J364</f>
        <v>464.1</v>
      </c>
      <c r="K363" s="65">
        <f t="shared" si="66"/>
        <v>464.1</v>
      </c>
      <c r="L363" s="66">
        <f t="shared" si="66"/>
        <v>37</v>
      </c>
      <c r="M363" s="64" t="s">
        <v>817</v>
      </c>
      <c r="N363" s="64" t="s">
        <v>817</v>
      </c>
      <c r="O363" s="67" t="s">
        <v>817</v>
      </c>
      <c r="P363" s="68">
        <v>3170281.3600000003</v>
      </c>
      <c r="Q363" s="68">
        <v>0</v>
      </c>
      <c r="R363" s="68">
        <v>0</v>
      </c>
      <c r="S363" s="65">
        <f t="shared" si="54"/>
        <v>3170281.3600000003</v>
      </c>
      <c r="T363" s="68">
        <f t="shared" si="55"/>
        <v>4343.4461707083165</v>
      </c>
      <c r="U363" s="68">
        <f>U364</f>
        <v>6188.0861422112621</v>
      </c>
      <c r="X363" s="8" t="e">
        <f>VLOOKUP(C363,Z:AA,2,FALSE)</f>
        <v>#N/A</v>
      </c>
    </row>
    <row r="364" spans="1:24" ht="35.25" x14ac:dyDescent="0.5">
      <c r="A364" s="8">
        <v>1</v>
      </c>
      <c r="B364" s="134">
        <f>SUBTOTAL(103,$A$16:A364)</f>
        <v>297</v>
      </c>
      <c r="C364" s="40" t="s">
        <v>192</v>
      </c>
      <c r="D364" s="64" t="s">
        <v>318</v>
      </c>
      <c r="E364" s="64"/>
      <c r="F364" s="64" t="s">
        <v>277</v>
      </c>
      <c r="G364" s="64" t="s">
        <v>316</v>
      </c>
      <c r="H364" s="64" t="s">
        <v>316</v>
      </c>
      <c r="I364" s="65">
        <v>729.9</v>
      </c>
      <c r="J364" s="65">
        <v>464.1</v>
      </c>
      <c r="K364" s="65">
        <v>464.1</v>
      </c>
      <c r="L364" s="66">
        <v>37</v>
      </c>
      <c r="M364" s="64" t="s">
        <v>275</v>
      </c>
      <c r="N364" s="64" t="s">
        <v>279</v>
      </c>
      <c r="O364" s="67" t="s">
        <v>1088</v>
      </c>
      <c r="P364" s="68">
        <v>3170281.3600000003</v>
      </c>
      <c r="Q364" s="68">
        <v>0</v>
      </c>
      <c r="R364" s="68">
        <v>0</v>
      </c>
      <c r="S364" s="65">
        <f t="shared" si="54"/>
        <v>3170281.3600000003</v>
      </c>
      <c r="T364" s="68">
        <f t="shared" si="55"/>
        <v>4343.4461707083165</v>
      </c>
      <c r="U364" s="68">
        <v>6188.0861422112621</v>
      </c>
      <c r="X364" s="8" t="e">
        <f>VLOOKUP(C364,Z:AA,2,FALSE)</f>
        <v>#N/A</v>
      </c>
    </row>
    <row r="365" spans="1:24" ht="35.25" x14ac:dyDescent="0.5">
      <c r="B365" s="40" t="s">
        <v>930</v>
      </c>
      <c r="C365" s="40"/>
      <c r="D365" s="64" t="s">
        <v>817</v>
      </c>
      <c r="E365" s="64" t="s">
        <v>817</v>
      </c>
      <c r="F365" s="64" t="s">
        <v>817</v>
      </c>
      <c r="G365" s="64" t="s">
        <v>817</v>
      </c>
      <c r="H365" s="64" t="s">
        <v>817</v>
      </c>
      <c r="I365" s="65">
        <f>I366</f>
        <v>428.4</v>
      </c>
      <c r="J365" s="65">
        <f t="shared" ref="J365:L365" si="67">J366</f>
        <v>385.4</v>
      </c>
      <c r="K365" s="65">
        <f t="shared" si="67"/>
        <v>385.4</v>
      </c>
      <c r="L365" s="66">
        <f t="shared" si="67"/>
        <v>20</v>
      </c>
      <c r="M365" s="64" t="s">
        <v>817</v>
      </c>
      <c r="N365" s="64" t="s">
        <v>817</v>
      </c>
      <c r="O365" s="67" t="s">
        <v>817</v>
      </c>
      <c r="P365" s="68">
        <v>2238900</v>
      </c>
      <c r="Q365" s="68">
        <v>0</v>
      </c>
      <c r="R365" s="68">
        <v>0</v>
      </c>
      <c r="S365" s="65">
        <f t="shared" si="54"/>
        <v>2238900</v>
      </c>
      <c r="T365" s="68">
        <f t="shared" si="55"/>
        <v>5226.1904761904761</v>
      </c>
      <c r="U365" s="68">
        <f>U366</f>
        <v>6195.044211017741</v>
      </c>
      <c r="X365" s="8" t="e">
        <f>VLOOKUP(C365,Z:AA,2,FALSE)</f>
        <v>#N/A</v>
      </c>
    </row>
    <row r="366" spans="1:24" ht="35.25" x14ac:dyDescent="0.5">
      <c r="A366" s="8">
        <v>1</v>
      </c>
      <c r="B366" s="134">
        <f>SUBTOTAL(103,$A$16:A366)</f>
        <v>298</v>
      </c>
      <c r="C366" s="40" t="s">
        <v>191</v>
      </c>
      <c r="D366" s="64" t="s">
        <v>319</v>
      </c>
      <c r="E366" s="64"/>
      <c r="F366" s="64" t="s">
        <v>277</v>
      </c>
      <c r="G366" s="64" t="s">
        <v>316</v>
      </c>
      <c r="H366" s="64" t="s">
        <v>316</v>
      </c>
      <c r="I366" s="65">
        <v>428.4</v>
      </c>
      <c r="J366" s="65">
        <v>385.4</v>
      </c>
      <c r="K366" s="65">
        <v>385.4</v>
      </c>
      <c r="L366" s="66">
        <v>20</v>
      </c>
      <c r="M366" s="64" t="s">
        <v>275</v>
      </c>
      <c r="N366" s="64" t="s">
        <v>276</v>
      </c>
      <c r="O366" s="67" t="s">
        <v>278</v>
      </c>
      <c r="P366" s="68">
        <v>2238900</v>
      </c>
      <c r="Q366" s="68">
        <v>0</v>
      </c>
      <c r="R366" s="68">
        <v>0</v>
      </c>
      <c r="S366" s="65">
        <f t="shared" si="54"/>
        <v>2238900</v>
      </c>
      <c r="T366" s="68">
        <f t="shared" si="55"/>
        <v>5226.1904761904761</v>
      </c>
      <c r="U366" s="68">
        <v>6195.044211017741</v>
      </c>
      <c r="X366" s="8" t="e">
        <f>VLOOKUP(C366,Z:AA,2,FALSE)</f>
        <v>#N/A</v>
      </c>
    </row>
    <row r="367" spans="1:24" ht="35.25" x14ac:dyDescent="0.5">
      <c r="B367" s="40" t="s">
        <v>931</v>
      </c>
      <c r="C367" s="133"/>
      <c r="D367" s="64" t="s">
        <v>817</v>
      </c>
      <c r="E367" s="64" t="s">
        <v>817</v>
      </c>
      <c r="F367" s="64" t="s">
        <v>817</v>
      </c>
      <c r="G367" s="64" t="s">
        <v>817</v>
      </c>
      <c r="H367" s="64" t="s">
        <v>817</v>
      </c>
      <c r="I367" s="65">
        <f>I368+I369</f>
        <v>4292</v>
      </c>
      <c r="J367" s="65">
        <f t="shared" ref="J367:L367" si="68">J368+J369</f>
        <v>3938.1000000000004</v>
      </c>
      <c r="K367" s="65">
        <f t="shared" si="68"/>
        <v>3844.7</v>
      </c>
      <c r="L367" s="66">
        <f t="shared" si="68"/>
        <v>154</v>
      </c>
      <c r="M367" s="64" t="s">
        <v>817</v>
      </c>
      <c r="N367" s="64" t="s">
        <v>817</v>
      </c>
      <c r="O367" s="67" t="s">
        <v>817</v>
      </c>
      <c r="P367" s="68">
        <v>6355546.6100000003</v>
      </c>
      <c r="Q367" s="68">
        <v>0</v>
      </c>
      <c r="R367" s="68">
        <v>0</v>
      </c>
      <c r="S367" s="65">
        <f t="shared" si="54"/>
        <v>6355546.6100000003</v>
      </c>
      <c r="T367" s="68">
        <f t="shared" si="55"/>
        <v>1480.7890517241381</v>
      </c>
      <c r="U367" s="68">
        <f>MAX(U368:U369)</f>
        <v>2753.19</v>
      </c>
      <c r="X367" s="8" t="e">
        <f>VLOOKUP(C367,Z:AA,2,FALSE)</f>
        <v>#N/A</v>
      </c>
    </row>
    <row r="368" spans="1:24" ht="35.25" x14ac:dyDescent="0.5">
      <c r="A368" s="8">
        <v>1</v>
      </c>
      <c r="B368" s="134">
        <f>SUBTOTAL(103,$A$16:A368)</f>
        <v>299</v>
      </c>
      <c r="C368" s="40" t="s">
        <v>224</v>
      </c>
      <c r="D368" s="64">
        <v>1974</v>
      </c>
      <c r="E368" s="64"/>
      <c r="F368" s="64" t="s">
        <v>277</v>
      </c>
      <c r="G368" s="64">
        <v>5</v>
      </c>
      <c r="H368" s="64">
        <v>4</v>
      </c>
      <c r="I368" s="65">
        <v>3601.7</v>
      </c>
      <c r="J368" s="65">
        <v>3307.8</v>
      </c>
      <c r="K368" s="65">
        <v>3214.4</v>
      </c>
      <c r="L368" s="66">
        <v>129</v>
      </c>
      <c r="M368" s="64" t="s">
        <v>275</v>
      </c>
      <c r="N368" s="64" t="s">
        <v>279</v>
      </c>
      <c r="O368" s="67" t="s">
        <v>345</v>
      </c>
      <c r="P368" s="68">
        <v>5931300</v>
      </c>
      <c r="Q368" s="68">
        <v>0</v>
      </c>
      <c r="R368" s="68">
        <v>0</v>
      </c>
      <c r="S368" s="65">
        <f t="shared" si="54"/>
        <v>5931300</v>
      </c>
      <c r="T368" s="68">
        <f t="shared" si="55"/>
        <v>1646.8056750978706</v>
      </c>
      <c r="U368" s="68">
        <v>1951.9350305385899</v>
      </c>
      <c r="X368" s="8" t="e">
        <f>VLOOKUP(C368,Z:AA,2,FALSE)</f>
        <v>#N/A</v>
      </c>
    </row>
    <row r="369" spans="1:24" ht="35.25" x14ac:dyDescent="0.5">
      <c r="A369" s="8">
        <v>1</v>
      </c>
      <c r="B369" s="134">
        <f>SUBTOTAL(103,$A$16:A369)</f>
        <v>300</v>
      </c>
      <c r="C369" s="40" t="s">
        <v>225</v>
      </c>
      <c r="D369" s="64">
        <v>1992</v>
      </c>
      <c r="E369" s="64"/>
      <c r="F369" s="64" t="s">
        <v>324</v>
      </c>
      <c r="G369" s="64">
        <v>2</v>
      </c>
      <c r="H369" s="64">
        <v>2</v>
      </c>
      <c r="I369" s="65">
        <v>690.3</v>
      </c>
      <c r="J369" s="65">
        <v>630.29999999999995</v>
      </c>
      <c r="K369" s="65">
        <v>630.29999999999995</v>
      </c>
      <c r="L369" s="66">
        <v>25</v>
      </c>
      <c r="M369" s="64" t="s">
        <v>275</v>
      </c>
      <c r="N369" s="64" t="s">
        <v>279</v>
      </c>
      <c r="O369" s="67" t="s">
        <v>345</v>
      </c>
      <c r="P369" s="68">
        <v>424246.61</v>
      </c>
      <c r="Q369" s="68">
        <v>0</v>
      </c>
      <c r="R369" s="68">
        <v>0</v>
      </c>
      <c r="S369" s="65">
        <f t="shared" si="54"/>
        <v>424246.61</v>
      </c>
      <c r="T369" s="68">
        <f t="shared" si="55"/>
        <v>614.58294944227146</v>
      </c>
      <c r="U369" s="68">
        <v>2753.19</v>
      </c>
      <c r="X369" s="8" t="e">
        <f>VLOOKUP(C369,Z:AA,2,FALSE)</f>
        <v>#N/A</v>
      </c>
    </row>
    <row r="370" spans="1:24" ht="35.25" x14ac:dyDescent="0.5">
      <c r="B370" s="40" t="s">
        <v>932</v>
      </c>
      <c r="C370" s="40"/>
      <c r="D370" s="64" t="s">
        <v>817</v>
      </c>
      <c r="E370" s="64" t="s">
        <v>817</v>
      </c>
      <c r="F370" s="64" t="s">
        <v>817</v>
      </c>
      <c r="G370" s="64" t="s">
        <v>817</v>
      </c>
      <c r="H370" s="64" t="s">
        <v>817</v>
      </c>
      <c r="I370" s="65">
        <f>I371+I372+I373+I374</f>
        <v>2909.4</v>
      </c>
      <c r="J370" s="65">
        <f t="shared" ref="J370:L370" si="69">J371+J372+J373+J374</f>
        <v>2680.3999999999996</v>
      </c>
      <c r="K370" s="65">
        <f t="shared" si="69"/>
        <v>2520.6</v>
      </c>
      <c r="L370" s="66">
        <f t="shared" si="69"/>
        <v>58</v>
      </c>
      <c r="M370" s="64" t="s">
        <v>817</v>
      </c>
      <c r="N370" s="64" t="s">
        <v>817</v>
      </c>
      <c r="O370" s="67" t="s">
        <v>817</v>
      </c>
      <c r="P370" s="68">
        <v>7634862.1399999997</v>
      </c>
      <c r="Q370" s="68">
        <v>0</v>
      </c>
      <c r="R370" s="68">
        <v>0</v>
      </c>
      <c r="S370" s="65">
        <f t="shared" si="54"/>
        <v>7634862.1399999997</v>
      </c>
      <c r="T370" s="68">
        <f t="shared" si="55"/>
        <v>2624.2050388396233</v>
      </c>
      <c r="U370" s="68">
        <f>MAX(U371:U374)</f>
        <v>5309.2447306791564</v>
      </c>
      <c r="X370" s="8" t="e">
        <f>VLOOKUP(C370,Z:AA,2,FALSE)</f>
        <v>#N/A</v>
      </c>
    </row>
    <row r="371" spans="1:24" ht="35.25" x14ac:dyDescent="0.5">
      <c r="A371" s="8">
        <v>1</v>
      </c>
      <c r="B371" s="134">
        <f>SUBTOTAL(103,$A$16:A371)</f>
        <v>301</v>
      </c>
      <c r="C371" s="40" t="s">
        <v>227</v>
      </c>
      <c r="D371" s="64">
        <v>1973</v>
      </c>
      <c r="E371" s="64"/>
      <c r="F371" s="64" t="s">
        <v>277</v>
      </c>
      <c r="G371" s="64">
        <v>2</v>
      </c>
      <c r="H371" s="64">
        <v>2</v>
      </c>
      <c r="I371" s="65">
        <v>775.5</v>
      </c>
      <c r="J371" s="65">
        <v>715.8</v>
      </c>
      <c r="K371" s="65">
        <v>715.8</v>
      </c>
      <c r="L371" s="66">
        <v>16</v>
      </c>
      <c r="M371" s="64" t="s">
        <v>275</v>
      </c>
      <c r="N371" s="64" t="s">
        <v>279</v>
      </c>
      <c r="O371" s="67" t="s">
        <v>345</v>
      </c>
      <c r="P371" s="68">
        <v>177289.34</v>
      </c>
      <c r="Q371" s="68">
        <v>0</v>
      </c>
      <c r="R371" s="68">
        <v>0</v>
      </c>
      <c r="S371" s="65">
        <f t="shared" si="54"/>
        <v>177289.34</v>
      </c>
      <c r="T371" s="68">
        <f t="shared" si="55"/>
        <v>228.61294648613796</v>
      </c>
      <c r="U371" s="68">
        <v>228.61294648613796</v>
      </c>
      <c r="X371" s="8" t="e">
        <f>VLOOKUP(C371,Z:AA,2,FALSE)</f>
        <v>#N/A</v>
      </c>
    </row>
    <row r="372" spans="1:24" ht="35.25" x14ac:dyDescent="0.5">
      <c r="A372" s="8">
        <v>1</v>
      </c>
      <c r="B372" s="134">
        <f>SUBTOTAL(103,$A$16:A372)</f>
        <v>302</v>
      </c>
      <c r="C372" s="40" t="s">
        <v>228</v>
      </c>
      <c r="D372" s="64">
        <v>1971</v>
      </c>
      <c r="E372" s="64"/>
      <c r="F372" s="64" t="s">
        <v>277</v>
      </c>
      <c r="G372" s="64">
        <v>2</v>
      </c>
      <c r="H372" s="64">
        <v>2</v>
      </c>
      <c r="I372" s="65">
        <v>777</v>
      </c>
      <c r="J372" s="65">
        <v>718.1</v>
      </c>
      <c r="K372" s="65">
        <v>718.1</v>
      </c>
      <c r="L372" s="66">
        <v>16</v>
      </c>
      <c r="M372" s="64" t="s">
        <v>275</v>
      </c>
      <c r="N372" s="64" t="s">
        <v>279</v>
      </c>
      <c r="O372" s="67" t="s">
        <v>345</v>
      </c>
      <c r="P372" s="68">
        <v>3417000</v>
      </c>
      <c r="Q372" s="68">
        <v>0</v>
      </c>
      <c r="R372" s="68">
        <v>0</v>
      </c>
      <c r="S372" s="65">
        <f t="shared" si="54"/>
        <v>3417000</v>
      </c>
      <c r="T372" s="68">
        <f t="shared" si="55"/>
        <v>4397.6833976833977</v>
      </c>
      <c r="U372" s="68">
        <v>5212.9449163449162</v>
      </c>
      <c r="X372" s="8" t="e">
        <f>VLOOKUP(C372,Z:AA,2,FALSE)</f>
        <v>#N/A</v>
      </c>
    </row>
    <row r="373" spans="1:24" ht="35.25" x14ac:dyDescent="0.5">
      <c r="A373" s="8">
        <v>1</v>
      </c>
      <c r="B373" s="134">
        <f>SUBTOTAL(103,$A$16:A373)</f>
        <v>303</v>
      </c>
      <c r="C373" s="40" t="s">
        <v>234</v>
      </c>
      <c r="D373" s="64">
        <v>1978</v>
      </c>
      <c r="E373" s="64"/>
      <c r="F373" s="64" t="s">
        <v>324</v>
      </c>
      <c r="G373" s="64">
        <v>3</v>
      </c>
      <c r="H373" s="64">
        <v>2</v>
      </c>
      <c r="I373" s="65">
        <v>1015.3</v>
      </c>
      <c r="J373" s="65">
        <v>929.3</v>
      </c>
      <c r="K373" s="65">
        <v>929.3</v>
      </c>
      <c r="L373" s="66">
        <v>18</v>
      </c>
      <c r="M373" s="64" t="s">
        <v>275</v>
      </c>
      <c r="N373" s="64" t="s">
        <v>279</v>
      </c>
      <c r="O373" s="67" t="s">
        <v>345</v>
      </c>
      <c r="P373" s="68">
        <v>2510572.7999999998</v>
      </c>
      <c r="Q373" s="68">
        <v>0</v>
      </c>
      <c r="R373" s="68">
        <v>0</v>
      </c>
      <c r="S373" s="65">
        <f t="shared" si="54"/>
        <v>2510572.7999999998</v>
      </c>
      <c r="T373" s="68">
        <f t="shared" si="55"/>
        <v>2472.7398798384711</v>
      </c>
      <c r="U373" s="68">
        <v>2472.7398798384711</v>
      </c>
      <c r="X373" s="8" t="e">
        <f>VLOOKUP(C373,Z:AA,2,FALSE)</f>
        <v>#N/A</v>
      </c>
    </row>
    <row r="374" spans="1:24" ht="35.25" x14ac:dyDescent="0.5">
      <c r="A374" s="8">
        <v>1</v>
      </c>
      <c r="B374" s="134">
        <f>SUBTOTAL(103,$A$16:A374)</f>
        <v>304</v>
      </c>
      <c r="C374" s="40" t="s">
        <v>233</v>
      </c>
      <c r="D374" s="64">
        <v>1965</v>
      </c>
      <c r="E374" s="64"/>
      <c r="F374" s="64" t="s">
        <v>277</v>
      </c>
      <c r="G374" s="64">
        <v>2</v>
      </c>
      <c r="H374" s="64">
        <v>1</v>
      </c>
      <c r="I374" s="65">
        <v>341.6</v>
      </c>
      <c r="J374" s="65">
        <v>317.2</v>
      </c>
      <c r="K374" s="65">
        <v>157.4</v>
      </c>
      <c r="L374" s="66">
        <v>8</v>
      </c>
      <c r="M374" s="64" t="s">
        <v>275</v>
      </c>
      <c r="N374" s="64" t="s">
        <v>279</v>
      </c>
      <c r="O374" s="67" t="s">
        <v>345</v>
      </c>
      <c r="P374" s="68">
        <v>1530000</v>
      </c>
      <c r="Q374" s="68">
        <v>0</v>
      </c>
      <c r="R374" s="68">
        <v>0</v>
      </c>
      <c r="S374" s="65">
        <f t="shared" si="54"/>
        <v>1530000</v>
      </c>
      <c r="T374" s="68">
        <f t="shared" si="55"/>
        <v>4478.9227166276341</v>
      </c>
      <c r="U374" s="68">
        <v>5309.2447306791564</v>
      </c>
      <c r="X374" s="8" t="e">
        <f>VLOOKUP(C374,Z:AA,2,FALSE)</f>
        <v>#N/A</v>
      </c>
    </row>
    <row r="375" spans="1:24" ht="35.25" x14ac:dyDescent="0.5">
      <c r="B375" s="40" t="s">
        <v>933</v>
      </c>
      <c r="C375" s="40"/>
      <c r="D375" s="64" t="s">
        <v>817</v>
      </c>
      <c r="E375" s="64" t="s">
        <v>817</v>
      </c>
      <c r="F375" s="64" t="s">
        <v>817</v>
      </c>
      <c r="G375" s="64" t="s">
        <v>817</v>
      </c>
      <c r="H375" s="64" t="s">
        <v>817</v>
      </c>
      <c r="I375" s="65">
        <f>I376</f>
        <v>212.1</v>
      </c>
      <c r="J375" s="65">
        <f t="shared" ref="J375:L375" si="70">J376</f>
        <v>187.1</v>
      </c>
      <c r="K375" s="65">
        <f t="shared" si="70"/>
        <v>187.1</v>
      </c>
      <c r="L375" s="66">
        <f t="shared" si="70"/>
        <v>11</v>
      </c>
      <c r="M375" s="64" t="s">
        <v>817</v>
      </c>
      <c r="N375" s="64" t="s">
        <v>817</v>
      </c>
      <c r="O375" s="67" t="s">
        <v>817</v>
      </c>
      <c r="P375" s="68">
        <v>323352.56</v>
      </c>
      <c r="Q375" s="68">
        <v>0</v>
      </c>
      <c r="R375" s="68">
        <v>0</v>
      </c>
      <c r="S375" s="65">
        <f t="shared" si="54"/>
        <v>323352.56</v>
      </c>
      <c r="T375" s="68">
        <f t="shared" si="55"/>
        <v>1524.5288071664309</v>
      </c>
      <c r="U375" s="68">
        <f>U376</f>
        <v>1524.5288071664309</v>
      </c>
      <c r="X375" s="8" t="e">
        <f>VLOOKUP(C375,Z:AA,2,FALSE)</f>
        <v>#N/A</v>
      </c>
    </row>
    <row r="376" spans="1:24" ht="35.25" x14ac:dyDescent="0.5">
      <c r="A376" s="8">
        <v>1</v>
      </c>
      <c r="B376" s="134">
        <f>SUBTOTAL(103,$A$16:A376)</f>
        <v>305</v>
      </c>
      <c r="C376" s="40" t="s">
        <v>231</v>
      </c>
      <c r="D376" s="64">
        <v>1962</v>
      </c>
      <c r="E376" s="64"/>
      <c r="F376" s="64" t="s">
        <v>277</v>
      </c>
      <c r="G376" s="64">
        <v>2</v>
      </c>
      <c r="H376" s="64">
        <v>1</v>
      </c>
      <c r="I376" s="65">
        <v>212.1</v>
      </c>
      <c r="J376" s="65">
        <v>187.1</v>
      </c>
      <c r="K376" s="65">
        <v>187.1</v>
      </c>
      <c r="L376" s="66">
        <v>11</v>
      </c>
      <c r="M376" s="64" t="s">
        <v>275</v>
      </c>
      <c r="N376" s="64" t="s">
        <v>276</v>
      </c>
      <c r="O376" s="67" t="s">
        <v>278</v>
      </c>
      <c r="P376" s="68">
        <v>323352.56</v>
      </c>
      <c r="Q376" s="68">
        <v>0</v>
      </c>
      <c r="R376" s="68">
        <v>0</v>
      </c>
      <c r="S376" s="65">
        <f t="shared" si="54"/>
        <v>323352.56</v>
      </c>
      <c r="T376" s="68">
        <f t="shared" si="55"/>
        <v>1524.5288071664309</v>
      </c>
      <c r="U376" s="68">
        <v>1524.5288071664309</v>
      </c>
      <c r="X376" s="8" t="e">
        <f>VLOOKUP(C376,Z:AA,2,FALSE)</f>
        <v>#N/A</v>
      </c>
    </row>
    <row r="377" spans="1:24" ht="35.25" x14ac:dyDescent="0.5">
      <c r="B377" s="40" t="s">
        <v>934</v>
      </c>
      <c r="C377" s="40"/>
      <c r="D377" s="64" t="s">
        <v>817</v>
      </c>
      <c r="E377" s="64" t="s">
        <v>817</v>
      </c>
      <c r="F377" s="64" t="s">
        <v>817</v>
      </c>
      <c r="G377" s="64" t="s">
        <v>817</v>
      </c>
      <c r="H377" s="64" t="s">
        <v>817</v>
      </c>
      <c r="I377" s="65">
        <f>I378</f>
        <v>317.39999999999998</v>
      </c>
      <c r="J377" s="65">
        <f t="shared" ref="J377:L377" si="71">J378</f>
        <v>287.2</v>
      </c>
      <c r="K377" s="65">
        <f t="shared" si="71"/>
        <v>212.6</v>
      </c>
      <c r="L377" s="66">
        <f t="shared" si="71"/>
        <v>17</v>
      </c>
      <c r="M377" s="64" t="s">
        <v>817</v>
      </c>
      <c r="N377" s="64" t="s">
        <v>817</v>
      </c>
      <c r="O377" s="67" t="s">
        <v>817</v>
      </c>
      <c r="P377" s="68">
        <v>1428000</v>
      </c>
      <c r="Q377" s="68">
        <v>0</v>
      </c>
      <c r="R377" s="68">
        <v>0</v>
      </c>
      <c r="S377" s="65">
        <f t="shared" si="54"/>
        <v>1428000</v>
      </c>
      <c r="T377" s="68">
        <f t="shared" si="55"/>
        <v>4499.0548204158795</v>
      </c>
      <c r="U377" s="68">
        <f>U378</f>
        <v>5333.1090107120363</v>
      </c>
      <c r="X377" s="8" t="e">
        <f>VLOOKUP(C377,Z:AA,2,FALSE)</f>
        <v>#N/A</v>
      </c>
    </row>
    <row r="378" spans="1:24" ht="35.25" x14ac:dyDescent="0.5">
      <c r="A378" s="8">
        <v>1</v>
      </c>
      <c r="B378" s="134">
        <f>SUBTOTAL(103,$A$16:A378)</f>
        <v>306</v>
      </c>
      <c r="C378" s="40" t="s">
        <v>230</v>
      </c>
      <c r="D378" s="64">
        <v>1966</v>
      </c>
      <c r="E378" s="64"/>
      <c r="F378" s="64" t="s">
        <v>277</v>
      </c>
      <c r="G378" s="64">
        <v>2</v>
      </c>
      <c r="H378" s="64">
        <v>1</v>
      </c>
      <c r="I378" s="65">
        <v>317.39999999999998</v>
      </c>
      <c r="J378" s="65">
        <v>287.2</v>
      </c>
      <c r="K378" s="65">
        <v>212.6</v>
      </c>
      <c r="L378" s="66">
        <v>17</v>
      </c>
      <c r="M378" s="64" t="s">
        <v>275</v>
      </c>
      <c r="N378" s="64" t="s">
        <v>276</v>
      </c>
      <c r="O378" s="67" t="s">
        <v>278</v>
      </c>
      <c r="P378" s="68">
        <v>1428000</v>
      </c>
      <c r="Q378" s="68">
        <v>0</v>
      </c>
      <c r="R378" s="68">
        <v>0</v>
      </c>
      <c r="S378" s="65">
        <f t="shared" si="54"/>
        <v>1428000</v>
      </c>
      <c r="T378" s="68">
        <f t="shared" si="55"/>
        <v>4499.0548204158795</v>
      </c>
      <c r="U378" s="68">
        <v>5333.1090107120363</v>
      </c>
      <c r="X378" s="8" t="e">
        <f>VLOOKUP(C378,Z:AA,2,FALSE)</f>
        <v>#N/A</v>
      </c>
    </row>
    <row r="379" spans="1:24" ht="35.25" x14ac:dyDescent="0.5">
      <c r="B379" s="40" t="s">
        <v>820</v>
      </c>
      <c r="C379" s="40"/>
      <c r="D379" s="64" t="s">
        <v>817</v>
      </c>
      <c r="E379" s="64" t="s">
        <v>817</v>
      </c>
      <c r="F379" s="64" t="s">
        <v>817</v>
      </c>
      <c r="G379" s="64" t="s">
        <v>817</v>
      </c>
      <c r="H379" s="64" t="s">
        <v>817</v>
      </c>
      <c r="I379" s="65">
        <f>I380+I495+I508+I564+I585+I589+I602+I605+I610+I613+I616+I619+I621+I623+I630+I633+I635+I637+I639+I641+I643+I645+I647+I656+I658+I661+I663+I665+I670+I673+I675+I677+I679+I681+I683+I685+I687+I690+I692+I694+I700+I703+I705+I707+I709+I711+I715+I719+I722+I724+I726+I728+I732+I734+I736+I739+I741</f>
        <v>817479.94</v>
      </c>
      <c r="J379" s="65">
        <f>J380+J495+J508+J564+J585+J589+J602+J605+J610+J613+J616+J619+J621+J623+J630+J633+J635+J637+J639+J641+J643+J645+J647+J656+J658+J661+J663+J665+J670+J673+J675+J677+J679+J681+J683+J685+J687+J690+J692+J694+J700+J703+J705+J707+J709+J711+J715+J719+J722+J724+J726+J728+J732+J734+J736+J739+J741</f>
        <v>655699.92000000027</v>
      </c>
      <c r="K379" s="65">
        <f>K380+K495+K508+K564+K585+K589+K602+K605+K610+K613+K616+K619+K621+K623+K630+K633+K635+K637+K639+K641+K643+K645+K647+K656+K658+K661+K663+K665+K670+K673+K675+K677+K679+K681+K683+K685+K687+K690+K692+K694+K700+K703+K705+K707+K709+K711+K715+K719+K722+K724+K726+K728+K732+K734+K736+K739+K741</f>
        <v>599277.30000000051</v>
      </c>
      <c r="L379" s="66">
        <f>L380+L495+L508+L564+L585+L589+L602+L605+L610+L613+L616+L619+L621+L623+L630+L633+L635+L637+L639+L641+L643+L645+L647+L656+L658+L661+L663+L665+L670+L673+L675+L677+L679+L681+L683+L685+L687+L690+L692+L694+L700+L703+L705+L707+L709+L711+L715+L719+L722+L724+L726+L728+L732+L734+L736+L739+L741</f>
        <v>31735</v>
      </c>
      <c r="M379" s="64" t="s">
        <v>817</v>
      </c>
      <c r="N379" s="64" t="s">
        <v>817</v>
      </c>
      <c r="O379" s="67" t="s">
        <v>817</v>
      </c>
      <c r="P379" s="65">
        <v>786549315.24000001</v>
      </c>
      <c r="Q379" s="65">
        <v>0</v>
      </c>
      <c r="R379" s="65">
        <v>2523423.19</v>
      </c>
      <c r="S379" s="65">
        <f t="shared" si="54"/>
        <v>784025892.04999995</v>
      </c>
      <c r="T379" s="68">
        <f t="shared" si="55"/>
        <v>962.16344494031262</v>
      </c>
      <c r="U379" s="68">
        <f>MAX(U380:U742)</f>
        <v>11701.576632060533</v>
      </c>
      <c r="X379" s="8" t="e">
        <f>VLOOKUP(C379,Z:AA,2,FALSE)</f>
        <v>#N/A</v>
      </c>
    </row>
    <row r="380" spans="1:24" ht="35.25" x14ac:dyDescent="0.5">
      <c r="B380" s="40" t="s">
        <v>1200</v>
      </c>
      <c r="C380" s="133"/>
      <c r="D380" s="64" t="s">
        <v>817</v>
      </c>
      <c r="E380" s="64" t="s">
        <v>817</v>
      </c>
      <c r="F380" s="64" t="s">
        <v>817</v>
      </c>
      <c r="G380" s="64" t="s">
        <v>817</v>
      </c>
      <c r="H380" s="64" t="s">
        <v>817</v>
      </c>
      <c r="I380" s="65">
        <f>SUM(I381:I494)</f>
        <v>414823.10000000003</v>
      </c>
      <c r="J380" s="65">
        <f>SUM(J381:J494)</f>
        <v>343539.39999999979</v>
      </c>
      <c r="K380" s="65">
        <f>SUM(K381:K494)</f>
        <v>291303.35000000009</v>
      </c>
      <c r="L380" s="66">
        <f>SUM(L381:L494)</f>
        <v>16878</v>
      </c>
      <c r="M380" s="64" t="s">
        <v>817</v>
      </c>
      <c r="N380" s="64" t="s">
        <v>817</v>
      </c>
      <c r="O380" s="67" t="s">
        <v>817</v>
      </c>
      <c r="P380" s="65">
        <v>216853215.42999992</v>
      </c>
      <c r="Q380" s="65">
        <v>0</v>
      </c>
      <c r="R380" s="65">
        <v>0</v>
      </c>
      <c r="S380" s="65">
        <f t="shared" si="54"/>
        <v>216853215.42999992</v>
      </c>
      <c r="T380" s="68">
        <f t="shared" si="55"/>
        <v>522.76070312863465</v>
      </c>
      <c r="U380" s="68">
        <f>MAX(U381:U494)</f>
        <v>6369.5723968358598</v>
      </c>
      <c r="X380" s="8" t="e">
        <f>VLOOKUP(C380,Z:AA,2,FALSE)</f>
        <v>#N/A</v>
      </c>
    </row>
    <row r="381" spans="1:24" ht="35.25" x14ac:dyDescent="0.5">
      <c r="A381" s="8">
        <v>1</v>
      </c>
      <c r="B381" s="134">
        <f>SUBTOTAL(103,$A$381:A381)</f>
        <v>1</v>
      </c>
      <c r="C381" s="40" t="s">
        <v>559</v>
      </c>
      <c r="D381" s="64" t="s">
        <v>365</v>
      </c>
      <c r="E381" s="64"/>
      <c r="F381" s="64" t="s">
        <v>277</v>
      </c>
      <c r="G381" s="64" t="s">
        <v>366</v>
      </c>
      <c r="H381" s="64">
        <v>4</v>
      </c>
      <c r="I381" s="65">
        <v>3486.3</v>
      </c>
      <c r="J381" s="65">
        <v>3020.1</v>
      </c>
      <c r="K381" s="65">
        <v>2123</v>
      </c>
      <c r="L381" s="66">
        <v>136</v>
      </c>
      <c r="M381" s="64" t="s">
        <v>275</v>
      </c>
      <c r="N381" s="64" t="s">
        <v>279</v>
      </c>
      <c r="O381" s="67" t="s">
        <v>1063</v>
      </c>
      <c r="P381" s="68">
        <v>4525631.57</v>
      </c>
      <c r="Q381" s="68">
        <v>0</v>
      </c>
      <c r="R381" s="68">
        <v>0</v>
      </c>
      <c r="S381" s="65">
        <f t="shared" si="54"/>
        <v>4525631.57</v>
      </c>
      <c r="T381" s="68">
        <f t="shared" si="55"/>
        <v>1298.1187993001176</v>
      </c>
      <c r="U381" s="68">
        <v>1630.0181854688351</v>
      </c>
      <c r="X381" s="8" t="e">
        <f>VLOOKUP(C381,Z:AA,2,FALSE)</f>
        <v>#N/A</v>
      </c>
    </row>
    <row r="382" spans="1:24" ht="35.25" x14ac:dyDescent="0.5">
      <c r="A382" s="8">
        <v>1</v>
      </c>
      <c r="B382" s="134">
        <f>SUBTOTAL(103,$A$381:A382)</f>
        <v>2</v>
      </c>
      <c r="C382" s="40" t="s">
        <v>560</v>
      </c>
      <c r="D382" s="64" t="s">
        <v>367</v>
      </c>
      <c r="E382" s="64"/>
      <c r="F382" s="64" t="s">
        <v>324</v>
      </c>
      <c r="G382" s="64" t="s">
        <v>366</v>
      </c>
      <c r="H382" s="64">
        <v>4</v>
      </c>
      <c r="I382" s="65">
        <v>3788.4</v>
      </c>
      <c r="J382" s="65">
        <v>3519.1</v>
      </c>
      <c r="K382" s="65">
        <v>2414</v>
      </c>
      <c r="L382" s="66">
        <v>100</v>
      </c>
      <c r="M382" s="64" t="s">
        <v>275</v>
      </c>
      <c r="N382" s="64" t="s">
        <v>279</v>
      </c>
      <c r="O382" s="67" t="s">
        <v>1063</v>
      </c>
      <c r="P382" s="68">
        <v>4449323.9899999993</v>
      </c>
      <c r="Q382" s="68">
        <v>0</v>
      </c>
      <c r="R382" s="68">
        <v>0</v>
      </c>
      <c r="S382" s="65">
        <f t="shared" si="54"/>
        <v>4449323.9899999993</v>
      </c>
      <c r="T382" s="68">
        <f t="shared" si="55"/>
        <v>1174.4599276739518</v>
      </c>
      <c r="U382" s="68">
        <v>1531.9505859993662</v>
      </c>
      <c r="X382" s="8" t="e">
        <f>VLOOKUP(C382,Z:AA,2,FALSE)</f>
        <v>#N/A</v>
      </c>
    </row>
    <row r="383" spans="1:24" ht="35.25" x14ac:dyDescent="0.5">
      <c r="A383" s="8">
        <v>1</v>
      </c>
      <c r="B383" s="134">
        <f>SUBTOTAL(103,$A$381:A383)</f>
        <v>3</v>
      </c>
      <c r="C383" s="40" t="s">
        <v>561</v>
      </c>
      <c r="D383" s="64" t="s">
        <v>327</v>
      </c>
      <c r="E383" s="64"/>
      <c r="F383" s="64" t="s">
        <v>324</v>
      </c>
      <c r="G383" s="64" t="s">
        <v>366</v>
      </c>
      <c r="H383" s="64">
        <v>4</v>
      </c>
      <c r="I383" s="65">
        <v>3837.6</v>
      </c>
      <c r="J383" s="65">
        <v>3545.4</v>
      </c>
      <c r="K383" s="65">
        <v>2406.4</v>
      </c>
      <c r="L383" s="66">
        <v>162</v>
      </c>
      <c r="M383" s="64" t="s">
        <v>275</v>
      </c>
      <c r="N383" s="64" t="s">
        <v>279</v>
      </c>
      <c r="O383" s="67" t="s">
        <v>1063</v>
      </c>
      <c r="P383" s="68">
        <v>4449323.9899999993</v>
      </c>
      <c r="Q383" s="68">
        <v>0</v>
      </c>
      <c r="R383" s="68">
        <v>0</v>
      </c>
      <c r="S383" s="65">
        <f t="shared" si="54"/>
        <v>4449323.9899999993</v>
      </c>
      <c r="T383" s="68">
        <f t="shared" si="55"/>
        <v>1159.4027491140293</v>
      </c>
      <c r="U383" s="68">
        <v>1512.3101938711695</v>
      </c>
      <c r="X383" s="8" t="e">
        <f>VLOOKUP(C383,Z:AA,2,FALSE)</f>
        <v>#N/A</v>
      </c>
    </row>
    <row r="384" spans="1:24" ht="35.25" x14ac:dyDescent="0.5">
      <c r="A384" s="8">
        <v>1</v>
      </c>
      <c r="B384" s="134">
        <f>SUBTOTAL(103,$A$381:A384)</f>
        <v>4</v>
      </c>
      <c r="C384" s="40" t="s">
        <v>562</v>
      </c>
      <c r="D384" s="64" t="s">
        <v>323</v>
      </c>
      <c r="E384" s="64"/>
      <c r="F384" s="64" t="s">
        <v>324</v>
      </c>
      <c r="G384" s="64" t="s">
        <v>366</v>
      </c>
      <c r="H384" s="64">
        <v>3</v>
      </c>
      <c r="I384" s="65">
        <v>2494.5</v>
      </c>
      <c r="J384" s="65">
        <v>2290.6</v>
      </c>
      <c r="K384" s="65">
        <v>2237.6</v>
      </c>
      <c r="L384" s="66">
        <v>118</v>
      </c>
      <c r="M384" s="64" t="s">
        <v>275</v>
      </c>
      <c r="N384" s="64" t="s">
        <v>279</v>
      </c>
      <c r="O384" s="67" t="s">
        <v>1073</v>
      </c>
      <c r="P384" s="68">
        <v>3163607.5799999996</v>
      </c>
      <c r="Q384" s="68">
        <v>0</v>
      </c>
      <c r="R384" s="68">
        <v>0</v>
      </c>
      <c r="S384" s="65">
        <f t="shared" si="54"/>
        <v>3163607.5799999996</v>
      </c>
      <c r="T384" s="68">
        <f t="shared" si="55"/>
        <v>1268.2331449188212</v>
      </c>
      <c r="U384" s="68">
        <v>1592.4921892162758</v>
      </c>
      <c r="X384" s="8" t="e">
        <f>VLOOKUP(C384,Z:AA,2,FALSE)</f>
        <v>#N/A</v>
      </c>
    </row>
    <row r="385" spans="1:24" ht="35.25" x14ac:dyDescent="0.5">
      <c r="A385" s="8">
        <v>1</v>
      </c>
      <c r="B385" s="134">
        <f>SUBTOTAL(103,$A$381:A385)</f>
        <v>5</v>
      </c>
      <c r="C385" s="40" t="s">
        <v>563</v>
      </c>
      <c r="D385" s="64">
        <v>1993</v>
      </c>
      <c r="E385" s="64"/>
      <c r="F385" s="64" t="s">
        <v>324</v>
      </c>
      <c r="G385" s="64">
        <v>9</v>
      </c>
      <c r="H385" s="64">
        <v>1</v>
      </c>
      <c r="I385" s="65">
        <v>2320.3000000000002</v>
      </c>
      <c r="J385" s="65">
        <v>2320.3000000000002</v>
      </c>
      <c r="K385" s="65">
        <v>2280.8000000000002</v>
      </c>
      <c r="L385" s="66">
        <v>90</v>
      </c>
      <c r="M385" s="64" t="s">
        <v>275</v>
      </c>
      <c r="N385" s="64" t="s">
        <v>279</v>
      </c>
      <c r="O385" s="67" t="s">
        <v>362</v>
      </c>
      <c r="P385" s="68">
        <v>2079444.66</v>
      </c>
      <c r="Q385" s="68">
        <v>0</v>
      </c>
      <c r="R385" s="68">
        <v>0</v>
      </c>
      <c r="S385" s="65">
        <f t="shared" si="54"/>
        <v>2079444.66</v>
      </c>
      <c r="T385" s="68">
        <f t="shared" si="55"/>
        <v>896.19646597422741</v>
      </c>
      <c r="U385" s="68">
        <v>968.97082273843887</v>
      </c>
      <c r="X385" s="8" t="e">
        <f>VLOOKUP(C385,Z:AA,2,FALSE)</f>
        <v>#N/A</v>
      </c>
    </row>
    <row r="386" spans="1:24" ht="35.25" x14ac:dyDescent="0.5">
      <c r="A386" s="8">
        <v>1</v>
      </c>
      <c r="B386" s="134">
        <f>SUBTOTAL(103,$A$381:A386)</f>
        <v>6</v>
      </c>
      <c r="C386" s="40" t="s">
        <v>564</v>
      </c>
      <c r="D386" s="64">
        <v>1995</v>
      </c>
      <c r="E386" s="64"/>
      <c r="F386" s="64" t="s">
        <v>324</v>
      </c>
      <c r="G386" s="64">
        <v>9</v>
      </c>
      <c r="H386" s="64">
        <v>1</v>
      </c>
      <c r="I386" s="65">
        <v>2297.9</v>
      </c>
      <c r="J386" s="65">
        <v>2297.9</v>
      </c>
      <c r="K386" s="65">
        <v>2290.8000000000002</v>
      </c>
      <c r="L386" s="66">
        <v>95</v>
      </c>
      <c r="M386" s="64" t="s">
        <v>275</v>
      </c>
      <c r="N386" s="64" t="s">
        <v>279</v>
      </c>
      <c r="O386" s="67" t="s">
        <v>362</v>
      </c>
      <c r="P386" s="68">
        <v>2079444.66</v>
      </c>
      <c r="Q386" s="68">
        <v>0</v>
      </c>
      <c r="R386" s="68">
        <v>0</v>
      </c>
      <c r="S386" s="65">
        <f t="shared" si="54"/>
        <v>2079444.66</v>
      </c>
      <c r="T386" s="68">
        <f t="shared" si="55"/>
        <v>904.93261673702068</v>
      </c>
      <c r="U386" s="68">
        <v>978.41638017320156</v>
      </c>
      <c r="X386" s="8" t="e">
        <f>VLOOKUP(C386,Z:AA,2,FALSE)</f>
        <v>#N/A</v>
      </c>
    </row>
    <row r="387" spans="1:24" ht="35.25" x14ac:dyDescent="0.5">
      <c r="A387" s="8">
        <v>1</v>
      </c>
      <c r="B387" s="134">
        <f>SUBTOTAL(103,$A$381:A387)</f>
        <v>7</v>
      </c>
      <c r="C387" s="40" t="s">
        <v>565</v>
      </c>
      <c r="D387" s="64" t="s">
        <v>318</v>
      </c>
      <c r="E387" s="64"/>
      <c r="F387" s="64" t="s">
        <v>324</v>
      </c>
      <c r="G387" s="64" t="s">
        <v>366</v>
      </c>
      <c r="H387" s="64">
        <v>5</v>
      </c>
      <c r="I387" s="65">
        <v>3875.8</v>
      </c>
      <c r="J387" s="65">
        <v>3540</v>
      </c>
      <c r="K387" s="65">
        <v>2482.6999999999998</v>
      </c>
      <c r="L387" s="66">
        <v>168</v>
      </c>
      <c r="M387" s="64" t="s">
        <v>275</v>
      </c>
      <c r="N387" s="64" t="s">
        <v>279</v>
      </c>
      <c r="O387" s="67" t="s">
        <v>1063</v>
      </c>
      <c r="P387" s="68">
        <v>4542018.24</v>
      </c>
      <c r="Q387" s="68">
        <v>0</v>
      </c>
      <c r="R387" s="68">
        <v>0</v>
      </c>
      <c r="S387" s="65">
        <f t="shared" si="54"/>
        <v>4542018.24</v>
      </c>
      <c r="T387" s="68">
        <f t="shared" si="55"/>
        <v>1171.8918004024974</v>
      </c>
      <c r="U387" s="68">
        <v>1528.6007533928478</v>
      </c>
      <c r="X387" s="8" t="e">
        <f>VLOOKUP(C387,Z:AA,2,FALSE)</f>
        <v>#N/A</v>
      </c>
    </row>
    <row r="388" spans="1:24" ht="35.25" x14ac:dyDescent="0.5">
      <c r="A388" s="8">
        <v>1</v>
      </c>
      <c r="B388" s="134">
        <f>SUBTOTAL(103,$A$381:A388)</f>
        <v>8</v>
      </c>
      <c r="C388" s="40" t="s">
        <v>566</v>
      </c>
      <c r="D388" s="64" t="s">
        <v>368</v>
      </c>
      <c r="E388" s="64"/>
      <c r="F388" s="64" t="s">
        <v>277</v>
      </c>
      <c r="G388" s="64" t="s">
        <v>366</v>
      </c>
      <c r="H388" s="64">
        <v>2</v>
      </c>
      <c r="I388" s="65">
        <v>2473.3000000000002</v>
      </c>
      <c r="J388" s="65">
        <v>1702</v>
      </c>
      <c r="K388" s="65">
        <v>1117.3</v>
      </c>
      <c r="L388" s="66">
        <v>84</v>
      </c>
      <c r="M388" s="64" t="s">
        <v>275</v>
      </c>
      <c r="N388" s="64" t="s">
        <v>279</v>
      </c>
      <c r="O388" s="67" t="s">
        <v>1065</v>
      </c>
      <c r="P388" s="68">
        <v>3418296.02</v>
      </c>
      <c r="Q388" s="68">
        <v>0</v>
      </c>
      <c r="R388" s="68">
        <v>0</v>
      </c>
      <c r="S388" s="65">
        <f t="shared" si="54"/>
        <v>3418296.02</v>
      </c>
      <c r="T388" s="68">
        <f t="shared" si="55"/>
        <v>1382.0790118465206</v>
      </c>
      <c r="U388" s="68">
        <v>1735.4451946791733</v>
      </c>
      <c r="X388" s="8" t="e">
        <f>VLOOKUP(C388,Z:AA,2,FALSE)</f>
        <v>#N/A</v>
      </c>
    </row>
    <row r="389" spans="1:24" ht="35.25" x14ac:dyDescent="0.5">
      <c r="A389" s="8">
        <v>1</v>
      </c>
      <c r="B389" s="134">
        <f>SUBTOTAL(103,$A$381:A389)</f>
        <v>9</v>
      </c>
      <c r="C389" s="40" t="s">
        <v>567</v>
      </c>
      <c r="D389" s="64" t="s">
        <v>369</v>
      </c>
      <c r="E389" s="64"/>
      <c r="F389" s="64" t="s">
        <v>277</v>
      </c>
      <c r="G389" s="64" t="s">
        <v>325</v>
      </c>
      <c r="H389" s="64">
        <v>2</v>
      </c>
      <c r="I389" s="65">
        <v>944.2</v>
      </c>
      <c r="J389" s="65">
        <v>863.6</v>
      </c>
      <c r="K389" s="65">
        <v>732.5</v>
      </c>
      <c r="L389" s="66">
        <v>48</v>
      </c>
      <c r="M389" s="64" t="s">
        <v>275</v>
      </c>
      <c r="N389" s="64" t="s">
        <v>279</v>
      </c>
      <c r="O389" s="67" t="s">
        <v>363</v>
      </c>
      <c r="P389" s="68">
        <v>2470383.31</v>
      </c>
      <c r="Q389" s="68">
        <v>0</v>
      </c>
      <c r="R389" s="68">
        <v>0</v>
      </c>
      <c r="S389" s="65">
        <f t="shared" si="54"/>
        <v>2470383.31</v>
      </c>
      <c r="T389" s="68">
        <f t="shared" si="55"/>
        <v>2616.3771552637154</v>
      </c>
      <c r="U389" s="68">
        <v>3329.4208854056346</v>
      </c>
      <c r="X389" s="8" t="e">
        <f>VLOOKUP(C389,Z:AA,2,FALSE)</f>
        <v>#N/A</v>
      </c>
    </row>
    <row r="390" spans="1:24" ht="35.25" x14ac:dyDescent="0.5">
      <c r="A390" s="8">
        <v>1</v>
      </c>
      <c r="B390" s="134">
        <f>SUBTOTAL(103,$A$381:A390)</f>
        <v>10</v>
      </c>
      <c r="C390" s="40" t="s">
        <v>568</v>
      </c>
      <c r="D390" s="64" t="s">
        <v>370</v>
      </c>
      <c r="E390" s="64"/>
      <c r="F390" s="64" t="s">
        <v>277</v>
      </c>
      <c r="G390" s="64" t="s">
        <v>366</v>
      </c>
      <c r="H390" s="64">
        <v>1</v>
      </c>
      <c r="I390" s="65">
        <v>4677.8999999999996</v>
      </c>
      <c r="J390" s="65">
        <v>2936.3</v>
      </c>
      <c r="K390" s="65">
        <v>2632.1</v>
      </c>
      <c r="L390" s="66">
        <v>196</v>
      </c>
      <c r="M390" s="64" t="s">
        <v>275</v>
      </c>
      <c r="N390" s="64" t="s">
        <v>279</v>
      </c>
      <c r="O390" s="67" t="s">
        <v>1068</v>
      </c>
      <c r="P390" s="68">
        <v>4454037.87</v>
      </c>
      <c r="Q390" s="68">
        <v>0</v>
      </c>
      <c r="R390" s="68">
        <v>0</v>
      </c>
      <c r="S390" s="65">
        <f t="shared" si="54"/>
        <v>4454037.87</v>
      </c>
      <c r="T390" s="68">
        <f t="shared" si="55"/>
        <v>952.1447380234722</v>
      </c>
      <c r="U390" s="68">
        <v>1195.5869962590052</v>
      </c>
      <c r="X390" s="8" t="e">
        <f>VLOOKUP(C390,Z:AA,2,FALSE)</f>
        <v>#N/A</v>
      </c>
    </row>
    <row r="391" spans="1:24" ht="35.25" x14ac:dyDescent="0.5">
      <c r="A391" s="8">
        <v>1</v>
      </c>
      <c r="B391" s="134">
        <f>SUBTOTAL(103,$A$381:A391)</f>
        <v>11</v>
      </c>
      <c r="C391" s="40" t="s">
        <v>569</v>
      </c>
      <c r="D391" s="64">
        <v>1985</v>
      </c>
      <c r="E391" s="64"/>
      <c r="F391" s="64" t="s">
        <v>277</v>
      </c>
      <c r="G391" s="64" t="s">
        <v>366</v>
      </c>
      <c r="H391" s="64">
        <v>6</v>
      </c>
      <c r="I391" s="65">
        <v>5781</v>
      </c>
      <c r="J391" s="65">
        <v>4320.2</v>
      </c>
      <c r="K391" s="65">
        <v>2890.2</v>
      </c>
      <c r="L391" s="66">
        <v>208</v>
      </c>
      <c r="M391" s="64" t="s">
        <v>275</v>
      </c>
      <c r="N391" s="64" t="s">
        <v>279</v>
      </c>
      <c r="O391" s="67" t="s">
        <v>1063</v>
      </c>
      <c r="P391" s="68">
        <v>3659019.5700000003</v>
      </c>
      <c r="Q391" s="68">
        <v>0</v>
      </c>
      <c r="R391" s="68">
        <v>0</v>
      </c>
      <c r="S391" s="65">
        <f t="shared" si="54"/>
        <v>3659019.5700000003</v>
      </c>
      <c r="T391" s="68">
        <f t="shared" si="55"/>
        <v>632.93886351842252</v>
      </c>
      <c r="U391" s="68">
        <v>794.76727209825287</v>
      </c>
      <c r="X391" s="8" t="e">
        <f>VLOOKUP(C391,Z:AA,2,FALSE)</f>
        <v>#N/A</v>
      </c>
    </row>
    <row r="392" spans="1:24" ht="35.25" x14ac:dyDescent="0.5">
      <c r="A392" s="8">
        <v>1</v>
      </c>
      <c r="B392" s="134">
        <f>SUBTOTAL(103,$A$381:A392)</f>
        <v>12</v>
      </c>
      <c r="C392" s="40" t="s">
        <v>570</v>
      </c>
      <c r="D392" s="64" t="s">
        <v>320</v>
      </c>
      <c r="E392" s="64"/>
      <c r="F392" s="64" t="s">
        <v>277</v>
      </c>
      <c r="G392" s="64" t="s">
        <v>325</v>
      </c>
      <c r="H392" s="64">
        <v>1</v>
      </c>
      <c r="I392" s="65">
        <v>1243.7</v>
      </c>
      <c r="J392" s="65">
        <v>761.1</v>
      </c>
      <c r="K392" s="65">
        <v>562.1</v>
      </c>
      <c r="L392" s="66">
        <v>53</v>
      </c>
      <c r="M392" s="64" t="s">
        <v>275</v>
      </c>
      <c r="N392" s="64" t="s">
        <v>279</v>
      </c>
      <c r="O392" s="67" t="s">
        <v>1068</v>
      </c>
      <c r="P392" s="68">
        <v>2489386.2599999998</v>
      </c>
      <c r="Q392" s="68">
        <v>0</v>
      </c>
      <c r="R392" s="68">
        <v>0</v>
      </c>
      <c r="S392" s="65">
        <f t="shared" si="54"/>
        <v>2489386.2599999998</v>
      </c>
      <c r="T392" s="68">
        <f t="shared" si="55"/>
        <v>2001.5970571681271</v>
      </c>
      <c r="U392" s="68">
        <v>2547.0941867009728</v>
      </c>
      <c r="X392" s="8" t="e">
        <f>VLOOKUP(C392,Z:AA,2,FALSE)</f>
        <v>#N/A</v>
      </c>
    </row>
    <row r="393" spans="1:24" ht="35.25" x14ac:dyDescent="0.5">
      <c r="A393" s="8">
        <v>1</v>
      </c>
      <c r="B393" s="134">
        <f>SUBTOTAL(103,$A$381:A393)</f>
        <v>13</v>
      </c>
      <c r="C393" s="40" t="s">
        <v>571</v>
      </c>
      <c r="D393" s="64" t="s">
        <v>371</v>
      </c>
      <c r="E393" s="64"/>
      <c r="F393" s="64" t="s">
        <v>277</v>
      </c>
      <c r="G393" s="64" t="s">
        <v>372</v>
      </c>
      <c r="H393" s="64">
        <v>1</v>
      </c>
      <c r="I393" s="65">
        <v>7585.7</v>
      </c>
      <c r="J393" s="65">
        <v>5648.6</v>
      </c>
      <c r="K393" s="65">
        <v>3448.8</v>
      </c>
      <c r="L393" s="66">
        <v>338</v>
      </c>
      <c r="M393" s="64" t="s">
        <v>275</v>
      </c>
      <c r="N393" s="64" t="s">
        <v>279</v>
      </c>
      <c r="O393" s="67" t="s">
        <v>1068</v>
      </c>
      <c r="P393" s="68">
        <v>4992635.92</v>
      </c>
      <c r="Q393" s="68">
        <v>0</v>
      </c>
      <c r="R393" s="68">
        <v>0</v>
      </c>
      <c r="S393" s="65">
        <f t="shared" si="54"/>
        <v>4992635.92</v>
      </c>
      <c r="T393" s="68">
        <f t="shared" si="55"/>
        <v>658.16416678750807</v>
      </c>
      <c r="U393" s="68">
        <v>825.09772494557819</v>
      </c>
      <c r="X393" s="8" t="e">
        <f>VLOOKUP(C393,Z:AA,2,FALSE)</f>
        <v>#N/A</v>
      </c>
    </row>
    <row r="394" spans="1:24" ht="35.25" x14ac:dyDescent="0.5">
      <c r="A394" s="8">
        <v>1</v>
      </c>
      <c r="B394" s="134">
        <f>SUBTOTAL(103,$A$381:A394)</f>
        <v>14</v>
      </c>
      <c r="C394" s="40" t="s">
        <v>572</v>
      </c>
      <c r="D394" s="64" t="s">
        <v>368</v>
      </c>
      <c r="E394" s="64"/>
      <c r="F394" s="64" t="s">
        <v>324</v>
      </c>
      <c r="G394" s="64" t="s">
        <v>372</v>
      </c>
      <c r="H394" s="64">
        <v>2</v>
      </c>
      <c r="I394" s="65">
        <v>4944.8999999999996</v>
      </c>
      <c r="J394" s="65">
        <v>3838.8</v>
      </c>
      <c r="K394" s="65">
        <v>3938.8</v>
      </c>
      <c r="L394" s="66">
        <v>170</v>
      </c>
      <c r="M394" s="64" t="s">
        <v>275</v>
      </c>
      <c r="N394" s="64" t="s">
        <v>279</v>
      </c>
      <c r="O394" s="67" t="s">
        <v>1064</v>
      </c>
      <c r="P394" s="68">
        <v>3133802.02</v>
      </c>
      <c r="Q394" s="68">
        <v>0</v>
      </c>
      <c r="R394" s="68">
        <v>0</v>
      </c>
      <c r="S394" s="65">
        <f t="shared" si="54"/>
        <v>3133802.02</v>
      </c>
      <c r="T394" s="68">
        <f t="shared" si="55"/>
        <v>633.74426580921761</v>
      </c>
      <c r="U394" s="68">
        <v>795.88959534065407</v>
      </c>
      <c r="X394" s="8" t="e">
        <f>VLOOKUP(C394,Z:AA,2,FALSE)</f>
        <v>#N/A</v>
      </c>
    </row>
    <row r="395" spans="1:24" ht="35.25" x14ac:dyDescent="0.5">
      <c r="A395" s="8">
        <v>1</v>
      </c>
      <c r="B395" s="134">
        <f>SUBTOTAL(103,$A$381:A395)</f>
        <v>15</v>
      </c>
      <c r="C395" s="40" t="s">
        <v>573</v>
      </c>
      <c r="D395" s="64" t="s">
        <v>326</v>
      </c>
      <c r="E395" s="64"/>
      <c r="F395" s="64" t="s">
        <v>324</v>
      </c>
      <c r="G395" s="64" t="s">
        <v>372</v>
      </c>
      <c r="H395" s="64">
        <v>2</v>
      </c>
      <c r="I395" s="65">
        <v>4990.2</v>
      </c>
      <c r="J395" s="65">
        <v>3973.4</v>
      </c>
      <c r="K395" s="65">
        <v>3799.4</v>
      </c>
      <c r="L395" s="66">
        <v>180</v>
      </c>
      <c r="M395" s="64" t="s">
        <v>275</v>
      </c>
      <c r="N395" s="64" t="s">
        <v>279</v>
      </c>
      <c r="O395" s="67" t="s">
        <v>1064</v>
      </c>
      <c r="P395" s="68">
        <v>3129425.65</v>
      </c>
      <c r="Q395" s="68">
        <v>0</v>
      </c>
      <c r="R395" s="68">
        <v>0</v>
      </c>
      <c r="S395" s="65">
        <f t="shared" si="54"/>
        <v>3129425.65</v>
      </c>
      <c r="T395" s="68">
        <f t="shared" si="55"/>
        <v>627.11427397699492</v>
      </c>
      <c r="U395" s="68">
        <v>787.45320828824504</v>
      </c>
      <c r="X395" s="8" t="e">
        <f>VLOOKUP(C395,Z:AA,2,FALSE)</f>
        <v>#N/A</v>
      </c>
    </row>
    <row r="396" spans="1:24" ht="35.25" x14ac:dyDescent="0.5">
      <c r="A396" s="8">
        <v>1</v>
      </c>
      <c r="B396" s="134">
        <f>SUBTOTAL(103,$A$381:A396)</f>
        <v>16</v>
      </c>
      <c r="C396" s="40" t="s">
        <v>574</v>
      </c>
      <c r="D396" s="64" t="s">
        <v>318</v>
      </c>
      <c r="E396" s="64"/>
      <c r="F396" s="64" t="s">
        <v>277</v>
      </c>
      <c r="G396" s="64" t="s">
        <v>366</v>
      </c>
      <c r="H396" s="64">
        <v>4</v>
      </c>
      <c r="I396" s="65">
        <v>4104.5</v>
      </c>
      <c r="J396" s="65">
        <v>3757.7</v>
      </c>
      <c r="K396" s="65">
        <v>3241.9</v>
      </c>
      <c r="L396" s="66">
        <v>238</v>
      </c>
      <c r="M396" s="64" t="s">
        <v>275</v>
      </c>
      <c r="N396" s="64" t="s">
        <v>279</v>
      </c>
      <c r="O396" s="67" t="s">
        <v>1074</v>
      </c>
      <c r="P396" s="68">
        <v>5298710.13</v>
      </c>
      <c r="Q396" s="68">
        <v>0</v>
      </c>
      <c r="R396" s="68">
        <v>0</v>
      </c>
      <c r="S396" s="65">
        <f t="shared" si="54"/>
        <v>5298710.13</v>
      </c>
      <c r="T396" s="68">
        <f t="shared" si="55"/>
        <v>1290.9514264831282</v>
      </c>
      <c r="U396" s="68">
        <v>1838.6247031284709</v>
      </c>
      <c r="X396" s="8" t="str">
        <f>VLOOKUP(C396,Z:AA,2,FALSE)</f>
        <v>ООО "МУПЖРЭП"</v>
      </c>
    </row>
    <row r="397" spans="1:24" ht="35.25" x14ac:dyDescent="0.5">
      <c r="A397" s="8">
        <v>1</v>
      </c>
      <c r="B397" s="134">
        <f>SUBTOTAL(103,$A$381:A397)</f>
        <v>17</v>
      </c>
      <c r="C397" s="40" t="s">
        <v>575</v>
      </c>
      <c r="D397" s="64">
        <v>1970</v>
      </c>
      <c r="E397" s="64"/>
      <c r="F397" s="64" t="s">
        <v>277</v>
      </c>
      <c r="G397" s="64">
        <v>5</v>
      </c>
      <c r="H397" s="64">
        <v>4</v>
      </c>
      <c r="I397" s="65">
        <v>3511.62</v>
      </c>
      <c r="J397" s="65">
        <v>3361</v>
      </c>
      <c r="K397" s="65">
        <v>3735.6</v>
      </c>
      <c r="L397" s="66">
        <v>150</v>
      </c>
      <c r="M397" s="64" t="s">
        <v>275</v>
      </c>
      <c r="N397" s="64" t="s">
        <v>279</v>
      </c>
      <c r="O397" s="67" t="s">
        <v>362</v>
      </c>
      <c r="P397" s="68">
        <v>5045091.9399999995</v>
      </c>
      <c r="Q397" s="68">
        <v>0</v>
      </c>
      <c r="R397" s="68">
        <v>0</v>
      </c>
      <c r="S397" s="65">
        <f t="shared" si="54"/>
        <v>5045091.9399999995</v>
      </c>
      <c r="T397" s="68">
        <f t="shared" si="55"/>
        <v>1436.6850456484472</v>
      </c>
      <c r="U397" s="68">
        <v>1910.2286581374592</v>
      </c>
      <c r="X397" s="8" t="str">
        <f>VLOOKUP(C397,Z:AA,2,FALSE)</f>
        <v>ЗАО "Альтернатива"</v>
      </c>
    </row>
    <row r="398" spans="1:24" ht="35.25" x14ac:dyDescent="0.5">
      <c r="A398" s="8">
        <v>1</v>
      </c>
      <c r="B398" s="134">
        <f>SUBTOTAL(103,$A$381:A398)</f>
        <v>18</v>
      </c>
      <c r="C398" s="40" t="s">
        <v>576</v>
      </c>
      <c r="D398" s="64" t="s">
        <v>328</v>
      </c>
      <c r="E398" s="64"/>
      <c r="F398" s="64" t="s">
        <v>277</v>
      </c>
      <c r="G398" s="64">
        <v>5</v>
      </c>
      <c r="H398" s="64">
        <v>4</v>
      </c>
      <c r="I398" s="65">
        <v>4873.3</v>
      </c>
      <c r="J398" s="65">
        <v>2941.2</v>
      </c>
      <c r="K398" s="65">
        <v>2775.3</v>
      </c>
      <c r="L398" s="66">
        <v>144</v>
      </c>
      <c r="M398" s="64" t="s">
        <v>275</v>
      </c>
      <c r="N398" s="64" t="s">
        <v>279</v>
      </c>
      <c r="O398" s="67" t="s">
        <v>1064</v>
      </c>
      <c r="P398" s="68">
        <v>4417275.3499999996</v>
      </c>
      <c r="Q398" s="68">
        <v>0</v>
      </c>
      <c r="R398" s="68">
        <v>0</v>
      </c>
      <c r="S398" s="65">
        <f t="shared" ref="S398:S461" si="72">P398-Q398-R398</f>
        <v>4417275.3499999996</v>
      </c>
      <c r="T398" s="68">
        <f t="shared" ref="T398:T461" si="73">P398/I398</f>
        <v>906.42385036833343</v>
      </c>
      <c r="U398" s="68">
        <v>1215.7164139289598</v>
      </c>
      <c r="X398" s="8" t="e">
        <f>VLOOKUP(C398,Z:AA,2,FALSE)</f>
        <v>#N/A</v>
      </c>
    </row>
    <row r="399" spans="1:24" ht="35.25" x14ac:dyDescent="0.5">
      <c r="A399" s="8">
        <v>1</v>
      </c>
      <c r="B399" s="134">
        <f>SUBTOTAL(103,$A$381:A399)</f>
        <v>19</v>
      </c>
      <c r="C399" s="41" t="s">
        <v>864</v>
      </c>
      <c r="D399" s="64">
        <v>1961</v>
      </c>
      <c r="E399" s="64"/>
      <c r="F399" s="64" t="s">
        <v>277</v>
      </c>
      <c r="G399" s="64">
        <v>4</v>
      </c>
      <c r="H399" s="64">
        <v>4</v>
      </c>
      <c r="I399" s="65">
        <v>1116.9000000000001</v>
      </c>
      <c r="J399" s="65">
        <v>893.7</v>
      </c>
      <c r="K399" s="65">
        <v>707.8</v>
      </c>
      <c r="L399" s="66">
        <v>42</v>
      </c>
      <c r="M399" s="64" t="s">
        <v>275</v>
      </c>
      <c r="N399" s="64" t="s">
        <v>279</v>
      </c>
      <c r="O399" s="67" t="s">
        <v>1080</v>
      </c>
      <c r="P399" s="68">
        <v>2639901.5699999998</v>
      </c>
      <c r="Q399" s="68">
        <v>0</v>
      </c>
      <c r="R399" s="68">
        <v>0</v>
      </c>
      <c r="S399" s="65">
        <f t="shared" si="72"/>
        <v>2639901.5699999998</v>
      </c>
      <c r="T399" s="68">
        <f t="shared" si="73"/>
        <v>2363.5970722535585</v>
      </c>
      <c r="U399" s="68">
        <v>2942.4465347413256</v>
      </c>
      <c r="X399" s="8" t="e">
        <f>VLOOKUP(C399,Z:AA,2,FALSE)</f>
        <v>#N/A</v>
      </c>
    </row>
    <row r="400" spans="1:24" ht="35.25" x14ac:dyDescent="0.5">
      <c r="A400" s="8">
        <v>1</v>
      </c>
      <c r="B400" s="134">
        <f>SUBTOTAL(103,$A$381:A400)</f>
        <v>20</v>
      </c>
      <c r="C400" s="40" t="s">
        <v>577</v>
      </c>
      <c r="D400" s="64" t="s">
        <v>320</v>
      </c>
      <c r="E400" s="64"/>
      <c r="F400" s="64" t="s">
        <v>324</v>
      </c>
      <c r="G400" s="64" t="s">
        <v>366</v>
      </c>
      <c r="H400" s="64">
        <v>4</v>
      </c>
      <c r="I400" s="65">
        <v>3904.9</v>
      </c>
      <c r="J400" s="65">
        <v>3572.3</v>
      </c>
      <c r="K400" s="65">
        <v>2529.9</v>
      </c>
      <c r="L400" s="66">
        <v>170</v>
      </c>
      <c r="M400" s="64" t="s">
        <v>275</v>
      </c>
      <c r="N400" s="64" t="s">
        <v>279</v>
      </c>
      <c r="O400" s="67" t="s">
        <v>1063</v>
      </c>
      <c r="P400" s="68">
        <v>4449323.9899999993</v>
      </c>
      <c r="Q400" s="68">
        <v>0</v>
      </c>
      <c r="R400" s="68">
        <v>0</v>
      </c>
      <c r="S400" s="65">
        <f t="shared" si="72"/>
        <v>4449323.9899999993</v>
      </c>
      <c r="T400" s="68">
        <f t="shared" si="73"/>
        <v>1139.4207252426436</v>
      </c>
      <c r="U400" s="68">
        <v>1486.2458961817204</v>
      </c>
      <c r="X400" s="8" t="e">
        <f>VLOOKUP(C400,Z:AA,2,FALSE)</f>
        <v>#N/A</v>
      </c>
    </row>
    <row r="401" spans="1:24" ht="35.25" x14ac:dyDescent="0.5">
      <c r="A401" s="8">
        <v>1</v>
      </c>
      <c r="B401" s="134">
        <f>SUBTOTAL(103,$A$381:A401)</f>
        <v>21</v>
      </c>
      <c r="C401" s="40" t="s">
        <v>578</v>
      </c>
      <c r="D401" s="64" t="s">
        <v>320</v>
      </c>
      <c r="E401" s="64"/>
      <c r="F401" s="64" t="s">
        <v>324</v>
      </c>
      <c r="G401" s="64" t="s">
        <v>366</v>
      </c>
      <c r="H401" s="64">
        <v>3</v>
      </c>
      <c r="I401" s="65">
        <v>3361</v>
      </c>
      <c r="J401" s="65">
        <v>2572.6</v>
      </c>
      <c r="K401" s="65">
        <v>1749.7</v>
      </c>
      <c r="L401" s="66">
        <v>133</v>
      </c>
      <c r="M401" s="64" t="s">
        <v>275</v>
      </c>
      <c r="N401" s="64" t="s">
        <v>279</v>
      </c>
      <c r="O401" s="67" t="s">
        <v>1063</v>
      </c>
      <c r="P401" s="68">
        <v>3591902.1799999997</v>
      </c>
      <c r="Q401" s="68">
        <v>0</v>
      </c>
      <c r="R401" s="68">
        <v>0</v>
      </c>
      <c r="S401" s="65">
        <f t="shared" si="72"/>
        <v>3591902.1799999997</v>
      </c>
      <c r="T401" s="68">
        <f t="shared" si="73"/>
        <v>1068.7004403451353</v>
      </c>
      <c r="U401" s="68">
        <v>1393.9992561737579</v>
      </c>
      <c r="X401" s="8" t="e">
        <f>VLOOKUP(C401,Z:AA,2,FALSE)</f>
        <v>#N/A</v>
      </c>
    </row>
    <row r="402" spans="1:24" ht="35.25" x14ac:dyDescent="0.5">
      <c r="A402" s="8">
        <v>1</v>
      </c>
      <c r="B402" s="134">
        <f>SUBTOTAL(103,$A$381:A402)</f>
        <v>22</v>
      </c>
      <c r="C402" s="40" t="s">
        <v>579</v>
      </c>
      <c r="D402" s="64">
        <v>1993</v>
      </c>
      <c r="E402" s="64"/>
      <c r="F402" s="64" t="s">
        <v>277</v>
      </c>
      <c r="G402" s="64">
        <v>9</v>
      </c>
      <c r="H402" s="64">
        <v>9</v>
      </c>
      <c r="I402" s="65">
        <v>14938</v>
      </c>
      <c r="J402" s="65">
        <v>12406</v>
      </c>
      <c r="K402" s="65">
        <v>5273.2</v>
      </c>
      <c r="L402" s="66">
        <v>330</v>
      </c>
      <c r="M402" s="64" t="s">
        <v>275</v>
      </c>
      <c r="N402" s="64" t="s">
        <v>279</v>
      </c>
      <c r="O402" s="67" t="s">
        <v>1065</v>
      </c>
      <c r="P402" s="68">
        <v>2079444.67</v>
      </c>
      <c r="Q402" s="68">
        <v>0</v>
      </c>
      <c r="R402" s="68">
        <v>0</v>
      </c>
      <c r="S402" s="65">
        <f t="shared" si="72"/>
        <v>2079444.67</v>
      </c>
      <c r="T402" s="68">
        <f t="shared" si="73"/>
        <v>139.20502543847905</v>
      </c>
      <c r="U402" s="68">
        <v>150.50897041103227</v>
      </c>
      <c r="X402" s="8" t="e">
        <f>VLOOKUP(C402,Z:AA,2,FALSE)</f>
        <v>#N/A</v>
      </c>
    </row>
    <row r="403" spans="1:24" ht="35.25" x14ac:dyDescent="0.5">
      <c r="A403" s="8">
        <v>1</v>
      </c>
      <c r="B403" s="134">
        <f>SUBTOTAL(103,$A$381:A403)</f>
        <v>23</v>
      </c>
      <c r="C403" s="40" t="s">
        <v>580</v>
      </c>
      <c r="D403" s="64" t="s">
        <v>370</v>
      </c>
      <c r="E403" s="64"/>
      <c r="F403" s="64" t="s">
        <v>324</v>
      </c>
      <c r="G403" s="64">
        <v>5</v>
      </c>
      <c r="H403" s="64">
        <v>4</v>
      </c>
      <c r="I403" s="65">
        <v>3374.2</v>
      </c>
      <c r="J403" s="65">
        <v>3056.9</v>
      </c>
      <c r="K403" s="65">
        <v>3056.9</v>
      </c>
      <c r="L403" s="66">
        <v>310</v>
      </c>
      <c r="M403" s="64" t="s">
        <v>275</v>
      </c>
      <c r="N403" s="64" t="s">
        <v>279</v>
      </c>
      <c r="O403" s="67" t="s">
        <v>1074</v>
      </c>
      <c r="P403" s="68">
        <v>3737014.47</v>
      </c>
      <c r="Q403" s="68">
        <v>0</v>
      </c>
      <c r="R403" s="68">
        <v>0</v>
      </c>
      <c r="S403" s="65">
        <f t="shared" si="72"/>
        <v>3737014.47</v>
      </c>
      <c r="T403" s="68">
        <f t="shared" si="73"/>
        <v>1107.5260713650644</v>
      </c>
      <c r="U403" s="68">
        <v>1390.6958840614072</v>
      </c>
      <c r="X403" s="8" t="e">
        <f>VLOOKUP(C403,Z:AA,2,FALSE)</f>
        <v>#N/A</v>
      </c>
    </row>
    <row r="404" spans="1:24" ht="35.25" x14ac:dyDescent="0.5">
      <c r="A404" s="8">
        <v>1</v>
      </c>
      <c r="B404" s="134">
        <f>SUBTOTAL(103,$A$381:A404)</f>
        <v>24</v>
      </c>
      <c r="C404" s="40" t="s">
        <v>581</v>
      </c>
      <c r="D404" s="64" t="s">
        <v>342</v>
      </c>
      <c r="E404" s="64"/>
      <c r="F404" s="64" t="s">
        <v>324</v>
      </c>
      <c r="G404" s="64">
        <v>5</v>
      </c>
      <c r="H404" s="64">
        <v>4</v>
      </c>
      <c r="I404" s="65">
        <v>5654</v>
      </c>
      <c r="J404" s="65">
        <v>5015.3</v>
      </c>
      <c r="K404" s="65">
        <v>5015.3</v>
      </c>
      <c r="L404" s="66">
        <v>532</v>
      </c>
      <c r="M404" s="64" t="s">
        <v>275</v>
      </c>
      <c r="N404" s="64" t="s">
        <v>279</v>
      </c>
      <c r="O404" s="67" t="s">
        <v>1074</v>
      </c>
      <c r="P404" s="68">
        <v>5811583.5</v>
      </c>
      <c r="Q404" s="68">
        <v>0</v>
      </c>
      <c r="R404" s="68">
        <v>0</v>
      </c>
      <c r="S404" s="65">
        <f t="shared" si="72"/>
        <v>5811583.5</v>
      </c>
      <c r="T404" s="68">
        <f t="shared" si="73"/>
        <v>1027.8711531659003</v>
      </c>
      <c r="U404" s="68">
        <v>1290.6747021577644</v>
      </c>
      <c r="X404" s="8" t="e">
        <f>VLOOKUP(C404,Z:AA,2,FALSE)</f>
        <v>#N/A</v>
      </c>
    </row>
    <row r="405" spans="1:24" ht="35.25" x14ac:dyDescent="0.5">
      <c r="A405" s="8">
        <v>1</v>
      </c>
      <c r="B405" s="134">
        <f>SUBTOTAL(103,$A$381:A405)</f>
        <v>25</v>
      </c>
      <c r="C405" s="41" t="s">
        <v>865</v>
      </c>
      <c r="D405" s="64">
        <v>1962</v>
      </c>
      <c r="E405" s="64"/>
      <c r="F405" s="64" t="s">
        <v>277</v>
      </c>
      <c r="G405" s="64">
        <v>4</v>
      </c>
      <c r="H405" s="64">
        <v>2</v>
      </c>
      <c r="I405" s="65">
        <v>1260.7</v>
      </c>
      <c r="J405" s="65">
        <v>979.2</v>
      </c>
      <c r="K405" s="65">
        <v>905.52</v>
      </c>
      <c r="L405" s="66">
        <v>83</v>
      </c>
      <c r="M405" s="64" t="s">
        <v>275</v>
      </c>
      <c r="N405" s="64" t="s">
        <v>310</v>
      </c>
      <c r="O405" s="67" t="s">
        <v>879</v>
      </c>
      <c r="P405" s="68">
        <v>2910127.71</v>
      </c>
      <c r="Q405" s="68">
        <v>0</v>
      </c>
      <c r="R405" s="68">
        <v>0</v>
      </c>
      <c r="S405" s="65">
        <f t="shared" si="72"/>
        <v>2910127.71</v>
      </c>
      <c r="T405" s="68">
        <f t="shared" si="73"/>
        <v>2308.3427540255411</v>
      </c>
      <c r="U405" s="68">
        <v>2899.3892282065517</v>
      </c>
      <c r="X405" s="8" t="e">
        <f>VLOOKUP(C405,Z:AA,2,FALSE)</f>
        <v>#N/A</v>
      </c>
    </row>
    <row r="406" spans="1:24" ht="35.25" x14ac:dyDescent="0.5">
      <c r="A406" s="8">
        <v>1</v>
      </c>
      <c r="B406" s="134">
        <f>SUBTOTAL(103,$A$381:A406)</f>
        <v>26</v>
      </c>
      <c r="C406" s="40" t="s">
        <v>582</v>
      </c>
      <c r="D406" s="64" t="s">
        <v>323</v>
      </c>
      <c r="E406" s="64"/>
      <c r="F406" s="64" t="s">
        <v>277</v>
      </c>
      <c r="G406" s="64" t="s">
        <v>366</v>
      </c>
      <c r="H406" s="64">
        <v>1</v>
      </c>
      <c r="I406" s="65">
        <v>667.4</v>
      </c>
      <c r="J406" s="65">
        <v>486.4</v>
      </c>
      <c r="K406" s="65">
        <v>486.4</v>
      </c>
      <c r="L406" s="66">
        <v>29</v>
      </c>
      <c r="M406" s="64" t="s">
        <v>275</v>
      </c>
      <c r="N406" s="64" t="s">
        <v>279</v>
      </c>
      <c r="O406" s="67" t="s">
        <v>1068</v>
      </c>
      <c r="P406" s="68">
        <v>1011044.88</v>
      </c>
      <c r="Q406" s="68">
        <v>0</v>
      </c>
      <c r="R406" s="68">
        <v>0</v>
      </c>
      <c r="S406" s="65">
        <f t="shared" si="72"/>
        <v>1011044.88</v>
      </c>
      <c r="T406" s="68">
        <f t="shared" si="73"/>
        <v>1514.9009289781241</v>
      </c>
      <c r="U406" s="68">
        <v>1902.2274498052145</v>
      </c>
      <c r="X406" s="8" t="e">
        <f>VLOOKUP(C406,Z:AA,2,FALSE)</f>
        <v>#N/A</v>
      </c>
    </row>
    <row r="407" spans="1:24" ht="35.25" x14ac:dyDescent="0.5">
      <c r="A407" s="8">
        <v>1</v>
      </c>
      <c r="B407" s="134">
        <f>SUBTOTAL(103,$A$381:A407)</f>
        <v>27</v>
      </c>
      <c r="C407" s="40" t="s">
        <v>584</v>
      </c>
      <c r="D407" s="64" t="s">
        <v>373</v>
      </c>
      <c r="E407" s="64"/>
      <c r="F407" s="64" t="s">
        <v>277</v>
      </c>
      <c r="G407" s="64" t="s">
        <v>321</v>
      </c>
      <c r="H407" s="64">
        <v>1</v>
      </c>
      <c r="I407" s="65">
        <v>1061.9000000000001</v>
      </c>
      <c r="J407" s="65">
        <v>977.4</v>
      </c>
      <c r="K407" s="65">
        <v>977.4</v>
      </c>
      <c r="L407" s="66">
        <v>25</v>
      </c>
      <c r="M407" s="64" t="s">
        <v>275</v>
      </c>
      <c r="N407" s="64" t="s">
        <v>279</v>
      </c>
      <c r="O407" s="67" t="s">
        <v>1068</v>
      </c>
      <c r="P407" s="68">
        <v>3907359.23</v>
      </c>
      <c r="Q407" s="68">
        <v>0</v>
      </c>
      <c r="R407" s="68">
        <v>0</v>
      </c>
      <c r="S407" s="65">
        <f t="shared" si="72"/>
        <v>3907359.23</v>
      </c>
      <c r="T407" s="68">
        <f t="shared" si="73"/>
        <v>3679.5924569168469</v>
      </c>
      <c r="U407" s="68">
        <v>6369.5723968358598</v>
      </c>
      <c r="X407" s="8" t="e">
        <f>VLOOKUP(C407,Z:AA,2,FALSE)</f>
        <v>#N/A</v>
      </c>
    </row>
    <row r="408" spans="1:24" ht="35.25" x14ac:dyDescent="0.5">
      <c r="A408" s="8">
        <v>1</v>
      </c>
      <c r="B408" s="134">
        <f>SUBTOTAL(103,$A$381:A408)</f>
        <v>28</v>
      </c>
      <c r="C408" s="40" t="s">
        <v>585</v>
      </c>
      <c r="D408" s="64" t="s">
        <v>374</v>
      </c>
      <c r="E408" s="64"/>
      <c r="F408" s="64" t="s">
        <v>277</v>
      </c>
      <c r="G408" s="64" t="s">
        <v>366</v>
      </c>
      <c r="H408" s="64">
        <v>2</v>
      </c>
      <c r="I408" s="65">
        <v>1953.8</v>
      </c>
      <c r="J408" s="65">
        <v>1724.7</v>
      </c>
      <c r="K408" s="65">
        <v>1572.5</v>
      </c>
      <c r="L408" s="66">
        <v>51</v>
      </c>
      <c r="M408" s="64" t="s">
        <v>275</v>
      </c>
      <c r="N408" s="64" t="s">
        <v>279</v>
      </c>
      <c r="O408" s="67" t="s">
        <v>1075</v>
      </c>
      <c r="P408" s="68">
        <v>2660412.39</v>
      </c>
      <c r="Q408" s="68">
        <v>0</v>
      </c>
      <c r="R408" s="68">
        <v>0</v>
      </c>
      <c r="S408" s="65">
        <f t="shared" si="72"/>
        <v>2660412.39</v>
      </c>
      <c r="T408" s="68">
        <f t="shared" si="73"/>
        <v>1361.6605537926093</v>
      </c>
      <c r="U408" s="68">
        <v>1732.7554509161635</v>
      </c>
      <c r="X408" s="8" t="e">
        <f>VLOOKUP(C408,Z:AA,2,FALSE)</f>
        <v>#N/A</v>
      </c>
    </row>
    <row r="409" spans="1:24" ht="35.25" x14ac:dyDescent="0.5">
      <c r="A409" s="8">
        <v>1</v>
      </c>
      <c r="B409" s="134">
        <f>SUBTOTAL(103,$A$381:A409)</f>
        <v>29</v>
      </c>
      <c r="C409" s="40" t="s">
        <v>867</v>
      </c>
      <c r="D409" s="64">
        <v>1987</v>
      </c>
      <c r="E409" s="64"/>
      <c r="F409" s="64" t="s">
        <v>324</v>
      </c>
      <c r="G409" s="64">
        <v>9</v>
      </c>
      <c r="H409" s="64">
        <v>5</v>
      </c>
      <c r="I409" s="65">
        <v>10923.8</v>
      </c>
      <c r="J409" s="65">
        <v>9687.5</v>
      </c>
      <c r="K409" s="65">
        <v>9248.6</v>
      </c>
      <c r="L409" s="66">
        <v>489</v>
      </c>
      <c r="M409" s="64" t="s">
        <v>275</v>
      </c>
      <c r="N409" s="64" t="s">
        <v>279</v>
      </c>
      <c r="O409" s="67" t="s">
        <v>1077</v>
      </c>
      <c r="P409" s="68">
        <v>5492560.8499999996</v>
      </c>
      <c r="Q409" s="68">
        <v>0</v>
      </c>
      <c r="R409" s="68">
        <v>0</v>
      </c>
      <c r="S409" s="65">
        <f t="shared" si="72"/>
        <v>5492560.8499999996</v>
      </c>
      <c r="T409" s="68">
        <f t="shared" si="73"/>
        <v>502.80679342353392</v>
      </c>
      <c r="U409" s="68">
        <v>741.32718922229026</v>
      </c>
      <c r="X409" s="8" t="e">
        <f>VLOOKUP(C409,Z:AA,2,FALSE)</f>
        <v>#N/A</v>
      </c>
    </row>
    <row r="410" spans="1:24" ht="35.25" x14ac:dyDescent="0.5">
      <c r="A410" s="8">
        <v>1</v>
      </c>
      <c r="B410" s="134">
        <f>SUBTOTAL(103,$A$381:A410)</f>
        <v>30</v>
      </c>
      <c r="C410" s="40" t="s">
        <v>586</v>
      </c>
      <c r="D410" s="64" t="s">
        <v>375</v>
      </c>
      <c r="E410" s="64"/>
      <c r="F410" s="64" t="s">
        <v>324</v>
      </c>
      <c r="G410" s="64" t="s">
        <v>366</v>
      </c>
      <c r="H410" s="64">
        <v>5</v>
      </c>
      <c r="I410" s="65">
        <v>5234.5</v>
      </c>
      <c r="J410" s="65">
        <v>3906.4</v>
      </c>
      <c r="K410" s="65">
        <v>2226.4</v>
      </c>
      <c r="L410" s="66">
        <v>170</v>
      </c>
      <c r="M410" s="64" t="s">
        <v>275</v>
      </c>
      <c r="N410" s="64" t="s">
        <v>279</v>
      </c>
      <c r="O410" s="67" t="s">
        <v>1065</v>
      </c>
      <c r="P410" s="68">
        <v>4452979.84</v>
      </c>
      <c r="Q410" s="68">
        <v>0</v>
      </c>
      <c r="R410" s="68">
        <v>0</v>
      </c>
      <c r="S410" s="65">
        <f t="shared" si="72"/>
        <v>4452979.84</v>
      </c>
      <c r="T410" s="68">
        <f t="shared" si="73"/>
        <v>850.69822141560792</v>
      </c>
      <c r="U410" s="68">
        <v>1068.2025806858344</v>
      </c>
      <c r="X410" s="8" t="e">
        <f>VLOOKUP(C410,Z:AA,2,FALSE)</f>
        <v>#N/A</v>
      </c>
    </row>
    <row r="411" spans="1:24" ht="35.25" x14ac:dyDescent="0.5">
      <c r="A411" s="8">
        <v>1</v>
      </c>
      <c r="B411" s="134">
        <f>SUBTOTAL(103,$A$381:A411)</f>
        <v>31</v>
      </c>
      <c r="C411" s="40" t="s">
        <v>587</v>
      </c>
      <c r="D411" s="64" t="s">
        <v>319</v>
      </c>
      <c r="E411" s="64"/>
      <c r="F411" s="64" t="s">
        <v>277</v>
      </c>
      <c r="G411" s="64" t="s">
        <v>366</v>
      </c>
      <c r="H411" s="64">
        <v>4</v>
      </c>
      <c r="I411" s="65">
        <v>3951</v>
      </c>
      <c r="J411" s="65">
        <v>3662.3</v>
      </c>
      <c r="K411" s="65">
        <v>2413.8000000000002</v>
      </c>
      <c r="L411" s="66">
        <v>103</v>
      </c>
      <c r="M411" s="64" t="s">
        <v>275</v>
      </c>
      <c r="N411" s="64" t="s">
        <v>279</v>
      </c>
      <c r="O411" s="67" t="s">
        <v>1073</v>
      </c>
      <c r="P411" s="68">
        <v>3905106.45</v>
      </c>
      <c r="Q411" s="68">
        <v>0</v>
      </c>
      <c r="R411" s="68">
        <v>0</v>
      </c>
      <c r="S411" s="65">
        <f t="shared" si="72"/>
        <v>3905106.45</v>
      </c>
      <c r="T411" s="68">
        <f t="shared" si="73"/>
        <v>988.3843204252089</v>
      </c>
      <c r="U411" s="68">
        <v>1257.7494608959757</v>
      </c>
      <c r="X411" s="8" t="e">
        <f>VLOOKUP(C411,Z:AA,2,FALSE)</f>
        <v>#N/A</v>
      </c>
    </row>
    <row r="412" spans="1:24" ht="35.25" x14ac:dyDescent="0.5">
      <c r="A412" s="8">
        <v>1</v>
      </c>
      <c r="B412" s="134">
        <f>SUBTOTAL(103,$A$381:A412)</f>
        <v>32</v>
      </c>
      <c r="C412" s="40" t="s">
        <v>588</v>
      </c>
      <c r="D412" s="64" t="s">
        <v>376</v>
      </c>
      <c r="E412" s="64"/>
      <c r="F412" s="64" t="s">
        <v>277</v>
      </c>
      <c r="G412" s="64" t="s">
        <v>366</v>
      </c>
      <c r="H412" s="64">
        <v>3</v>
      </c>
      <c r="I412" s="65">
        <v>2747.2</v>
      </c>
      <c r="J412" s="65">
        <v>2475.6</v>
      </c>
      <c r="K412" s="65">
        <v>2231</v>
      </c>
      <c r="L412" s="66">
        <v>93</v>
      </c>
      <c r="M412" s="64" t="s">
        <v>275</v>
      </c>
      <c r="N412" s="64" t="s">
        <v>279</v>
      </c>
      <c r="O412" s="67" t="s">
        <v>1073</v>
      </c>
      <c r="P412" s="68">
        <v>4262836.3</v>
      </c>
      <c r="Q412" s="68">
        <v>0</v>
      </c>
      <c r="R412" s="68">
        <v>0</v>
      </c>
      <c r="S412" s="65">
        <f t="shared" si="72"/>
        <v>4262836.3</v>
      </c>
      <c r="T412" s="68">
        <f t="shared" si="73"/>
        <v>1551.7022058823529</v>
      </c>
      <c r="U412" s="68">
        <v>1974.5891300232963</v>
      </c>
      <c r="X412" s="8" t="e">
        <f>VLOOKUP(C412,Z:AA,2,FALSE)</f>
        <v>#N/A</v>
      </c>
    </row>
    <row r="413" spans="1:24" ht="35.25" x14ac:dyDescent="0.5">
      <c r="A413" s="8">
        <v>1</v>
      </c>
      <c r="B413" s="134">
        <f>SUBTOTAL(103,$A$381:A413)</f>
        <v>33</v>
      </c>
      <c r="C413" s="40" t="s">
        <v>589</v>
      </c>
      <c r="D413" s="64" t="s">
        <v>319</v>
      </c>
      <c r="E413" s="64"/>
      <c r="F413" s="64" t="s">
        <v>277</v>
      </c>
      <c r="G413" s="64" t="s">
        <v>366</v>
      </c>
      <c r="H413" s="64">
        <v>2</v>
      </c>
      <c r="I413" s="65">
        <v>2023.4</v>
      </c>
      <c r="J413" s="65">
        <v>1578.8</v>
      </c>
      <c r="K413" s="65">
        <v>1536.2</v>
      </c>
      <c r="L413" s="66">
        <v>65</v>
      </c>
      <c r="M413" s="64" t="s">
        <v>275</v>
      </c>
      <c r="N413" s="64" t="s">
        <v>279</v>
      </c>
      <c r="O413" s="67" t="s">
        <v>1068</v>
      </c>
      <c r="P413" s="68">
        <v>4348638.5999999996</v>
      </c>
      <c r="Q413" s="68">
        <v>0</v>
      </c>
      <c r="R413" s="68">
        <v>0</v>
      </c>
      <c r="S413" s="65">
        <f t="shared" si="72"/>
        <v>4348638.5999999996</v>
      </c>
      <c r="T413" s="68">
        <f t="shared" si="73"/>
        <v>2149.1739646140159</v>
      </c>
      <c r="U413" s="68">
        <v>3128.9453321142632</v>
      </c>
      <c r="X413" s="8" t="e">
        <f>VLOOKUP(C413,Z:AA,2,FALSE)</f>
        <v>#N/A</v>
      </c>
    </row>
    <row r="414" spans="1:24" ht="35.25" x14ac:dyDescent="0.5">
      <c r="A414" s="8">
        <v>1</v>
      </c>
      <c r="B414" s="134">
        <f>SUBTOTAL(103,$A$381:A414)</f>
        <v>34</v>
      </c>
      <c r="C414" s="40" t="s">
        <v>590</v>
      </c>
      <c r="D414" s="64" t="s">
        <v>377</v>
      </c>
      <c r="E414" s="64"/>
      <c r="F414" s="64" t="s">
        <v>277</v>
      </c>
      <c r="G414" s="64" t="s">
        <v>316</v>
      </c>
      <c r="H414" s="64">
        <v>3</v>
      </c>
      <c r="I414" s="65">
        <v>574.1</v>
      </c>
      <c r="J414" s="65">
        <v>290.3</v>
      </c>
      <c r="K414" s="65">
        <v>290.3</v>
      </c>
      <c r="L414" s="66">
        <v>10</v>
      </c>
      <c r="M414" s="64" t="s">
        <v>275</v>
      </c>
      <c r="N414" s="64" t="s">
        <v>279</v>
      </c>
      <c r="O414" s="67" t="s">
        <v>1076</v>
      </c>
      <c r="P414" s="68">
        <v>2297304.5699999998</v>
      </c>
      <c r="Q414" s="68">
        <v>0</v>
      </c>
      <c r="R414" s="68">
        <v>0</v>
      </c>
      <c r="S414" s="65">
        <f t="shared" si="72"/>
        <v>2297304.5699999998</v>
      </c>
      <c r="T414" s="68">
        <f t="shared" si="73"/>
        <v>4001.5756314230966</v>
      </c>
      <c r="U414" s="68">
        <v>5793.4165184746098</v>
      </c>
      <c r="X414" s="8" t="e">
        <f>VLOOKUP(C414,Z:AA,2,FALSE)</f>
        <v>#N/A</v>
      </c>
    </row>
    <row r="415" spans="1:24" ht="35.25" x14ac:dyDescent="0.5">
      <c r="A415" s="8">
        <v>1</v>
      </c>
      <c r="B415" s="134">
        <f>SUBTOTAL(103,$A$381:A415)</f>
        <v>35</v>
      </c>
      <c r="C415" s="40" t="s">
        <v>591</v>
      </c>
      <c r="D415" s="64" t="s">
        <v>378</v>
      </c>
      <c r="E415" s="64"/>
      <c r="F415" s="64" t="s">
        <v>343</v>
      </c>
      <c r="G415" s="64" t="s">
        <v>316</v>
      </c>
      <c r="H415" s="64">
        <v>2</v>
      </c>
      <c r="I415" s="65">
        <v>583.5</v>
      </c>
      <c r="J415" s="65">
        <v>558.1</v>
      </c>
      <c r="K415" s="65">
        <v>416.1</v>
      </c>
      <c r="L415" s="66">
        <v>35</v>
      </c>
      <c r="M415" s="64" t="s">
        <v>275</v>
      </c>
      <c r="N415" s="64" t="s">
        <v>279</v>
      </c>
      <c r="O415" s="67" t="s">
        <v>1078</v>
      </c>
      <c r="P415" s="68">
        <v>2461860.0099999998</v>
      </c>
      <c r="Q415" s="68">
        <v>0</v>
      </c>
      <c r="R415" s="68">
        <v>0</v>
      </c>
      <c r="S415" s="65">
        <f t="shared" si="72"/>
        <v>2461860.0099999998</v>
      </c>
      <c r="T415" s="68">
        <f t="shared" si="73"/>
        <v>4219.1259811482432</v>
      </c>
      <c r="U415" s="68">
        <v>5138.9000171379612</v>
      </c>
      <c r="X415" s="8" t="str">
        <f>VLOOKUP(C415,Z:AA,2,FALSE)</f>
        <v>-</v>
      </c>
    </row>
    <row r="416" spans="1:24" ht="35.25" x14ac:dyDescent="0.5">
      <c r="A416" s="8">
        <v>1</v>
      </c>
      <c r="B416" s="134">
        <f>SUBTOTAL(103,$A$381:A416)</f>
        <v>36</v>
      </c>
      <c r="C416" s="40" t="s">
        <v>1198</v>
      </c>
      <c r="D416" s="64">
        <v>1989</v>
      </c>
      <c r="E416" s="64"/>
      <c r="F416" s="64" t="s">
        <v>324</v>
      </c>
      <c r="G416" s="64">
        <v>9</v>
      </c>
      <c r="H416" s="64">
        <v>4</v>
      </c>
      <c r="I416" s="65">
        <v>8889.1</v>
      </c>
      <c r="J416" s="65">
        <v>7439.2</v>
      </c>
      <c r="K416" s="65">
        <v>7373</v>
      </c>
      <c r="L416" s="66">
        <v>357</v>
      </c>
      <c r="M416" s="64" t="s">
        <v>275</v>
      </c>
      <c r="N416" s="64" t="s">
        <v>279</v>
      </c>
      <c r="O416" s="67" t="s">
        <v>1199</v>
      </c>
      <c r="P416" s="68">
        <v>7693143.0999999996</v>
      </c>
      <c r="Q416" s="68">
        <v>0</v>
      </c>
      <c r="R416" s="68">
        <v>0</v>
      </c>
      <c r="S416" s="65">
        <f t="shared" ref="S416" si="74">P416-Q416-R416</f>
        <v>7693143.0999999996</v>
      </c>
      <c r="T416" s="68">
        <f t="shared" si="73"/>
        <v>865.45804412145208</v>
      </c>
      <c r="U416" s="68">
        <v>1011.71</v>
      </c>
    </row>
    <row r="417" spans="1:24" ht="35.25" x14ac:dyDescent="0.5">
      <c r="A417" s="8">
        <v>1</v>
      </c>
      <c r="B417" s="134">
        <f>SUBTOTAL(103,$A$381:A417)</f>
        <v>37</v>
      </c>
      <c r="C417" s="40" t="s">
        <v>592</v>
      </c>
      <c r="D417" s="64">
        <v>1973</v>
      </c>
      <c r="E417" s="64"/>
      <c r="F417" s="64" t="s">
        <v>324</v>
      </c>
      <c r="G417" s="64">
        <v>9</v>
      </c>
      <c r="H417" s="64">
        <v>1</v>
      </c>
      <c r="I417" s="65">
        <v>1914.68</v>
      </c>
      <c r="J417" s="65">
        <v>1914.68</v>
      </c>
      <c r="K417" s="65">
        <v>1914.68</v>
      </c>
      <c r="L417" s="66">
        <v>130</v>
      </c>
      <c r="M417" s="64" t="s">
        <v>275</v>
      </c>
      <c r="N417" s="64" t="s">
        <v>279</v>
      </c>
      <c r="O417" s="67" t="s">
        <v>362</v>
      </c>
      <c r="P417" s="68">
        <v>1984535.8</v>
      </c>
      <c r="Q417" s="68">
        <v>0</v>
      </c>
      <c r="R417" s="68">
        <v>0</v>
      </c>
      <c r="S417" s="65">
        <f t="shared" si="72"/>
        <v>1984535.8</v>
      </c>
      <c r="T417" s="68">
        <f t="shared" si="73"/>
        <v>1036.4843211398249</v>
      </c>
      <c r="U417" s="68">
        <v>1262.9703135772036</v>
      </c>
      <c r="X417" s="8" t="e">
        <f>VLOOKUP(C417,Z:AA,2,FALSE)</f>
        <v>#N/A</v>
      </c>
    </row>
    <row r="418" spans="1:24" ht="35.25" x14ac:dyDescent="0.5">
      <c r="A418" s="8">
        <v>1</v>
      </c>
      <c r="B418" s="134">
        <f>SUBTOTAL(103,$A$381:A418)</f>
        <v>38</v>
      </c>
      <c r="C418" s="40" t="s">
        <v>593</v>
      </c>
      <c r="D418" s="64" t="s">
        <v>323</v>
      </c>
      <c r="E418" s="64"/>
      <c r="F418" s="64" t="s">
        <v>277</v>
      </c>
      <c r="G418" s="64" t="s">
        <v>325</v>
      </c>
      <c r="H418" s="64">
        <v>4</v>
      </c>
      <c r="I418" s="65">
        <v>2853</v>
      </c>
      <c r="J418" s="65">
        <v>1941.5</v>
      </c>
      <c r="K418" s="65">
        <v>1882.5</v>
      </c>
      <c r="L418" s="66">
        <v>96</v>
      </c>
      <c r="M418" s="64" t="s">
        <v>275</v>
      </c>
      <c r="N418" s="64" t="s">
        <v>279</v>
      </c>
      <c r="O418" s="67" t="s">
        <v>1068</v>
      </c>
      <c r="P418" s="68">
        <v>5510855.6899999995</v>
      </c>
      <c r="Q418" s="68">
        <v>0</v>
      </c>
      <c r="R418" s="68">
        <v>0</v>
      </c>
      <c r="S418" s="65">
        <f t="shared" si="72"/>
        <v>5510855.6899999995</v>
      </c>
      <c r="T418" s="68">
        <f t="shared" si="73"/>
        <v>1931.6003119523307</v>
      </c>
      <c r="U418" s="68">
        <v>2458.0208902909217</v>
      </c>
      <c r="X418" s="8" t="e">
        <f>VLOOKUP(C418,Z:AA,2,FALSE)</f>
        <v>#N/A</v>
      </c>
    </row>
    <row r="419" spans="1:24" ht="35.25" x14ac:dyDescent="0.5">
      <c r="A419" s="8">
        <v>1</v>
      </c>
      <c r="B419" s="134">
        <f>SUBTOTAL(103,$A$381:A419)</f>
        <v>39</v>
      </c>
      <c r="C419" s="40" t="s">
        <v>594</v>
      </c>
      <c r="D419" s="64">
        <v>1985</v>
      </c>
      <c r="E419" s="64"/>
      <c r="F419" s="64" t="s">
        <v>324</v>
      </c>
      <c r="G419" s="64">
        <v>2</v>
      </c>
      <c r="H419" s="64">
        <v>2</v>
      </c>
      <c r="I419" s="65">
        <v>626.1</v>
      </c>
      <c r="J419" s="65">
        <v>586.4</v>
      </c>
      <c r="K419" s="65">
        <v>348.2</v>
      </c>
      <c r="L419" s="66">
        <v>43</v>
      </c>
      <c r="M419" s="64" t="s">
        <v>275</v>
      </c>
      <c r="N419" s="64" t="s">
        <v>279</v>
      </c>
      <c r="O419" s="67" t="s">
        <v>1068</v>
      </c>
      <c r="P419" s="68">
        <v>2101781.17</v>
      </c>
      <c r="Q419" s="68">
        <v>0</v>
      </c>
      <c r="R419" s="68">
        <v>0</v>
      </c>
      <c r="S419" s="65">
        <f t="shared" si="72"/>
        <v>2101781.17</v>
      </c>
      <c r="T419" s="68">
        <f t="shared" si="73"/>
        <v>3356.9416546877492</v>
      </c>
      <c r="U419" s="68">
        <v>4177.0739434595116</v>
      </c>
      <c r="X419" s="8" t="e">
        <f>VLOOKUP(C419,Z:AA,2,FALSE)</f>
        <v>#N/A</v>
      </c>
    </row>
    <row r="420" spans="1:24" ht="35.25" x14ac:dyDescent="0.5">
      <c r="A420" s="8">
        <v>1</v>
      </c>
      <c r="B420" s="134">
        <f>SUBTOTAL(103,$A$381:A420)</f>
        <v>40</v>
      </c>
      <c r="C420" s="40" t="s">
        <v>595</v>
      </c>
      <c r="D420" s="64" t="s">
        <v>315</v>
      </c>
      <c r="E420" s="64"/>
      <c r="F420" s="64" t="s">
        <v>277</v>
      </c>
      <c r="G420" s="64" t="s">
        <v>316</v>
      </c>
      <c r="H420" s="64">
        <v>1</v>
      </c>
      <c r="I420" s="65">
        <v>399.4</v>
      </c>
      <c r="J420" s="65">
        <v>354.1</v>
      </c>
      <c r="K420" s="65">
        <v>172.1</v>
      </c>
      <c r="L420" s="66">
        <v>23</v>
      </c>
      <c r="M420" s="64" t="s">
        <v>275</v>
      </c>
      <c r="N420" s="64" t="s">
        <v>279</v>
      </c>
      <c r="O420" s="67" t="s">
        <v>1079</v>
      </c>
      <c r="P420" s="68">
        <v>663048.75</v>
      </c>
      <c r="Q420" s="68">
        <v>0</v>
      </c>
      <c r="R420" s="68">
        <v>0</v>
      </c>
      <c r="S420" s="65">
        <f t="shared" si="72"/>
        <v>663048.75</v>
      </c>
      <c r="T420" s="68">
        <f t="shared" si="73"/>
        <v>1660.1120430645969</v>
      </c>
      <c r="U420" s="68">
        <v>3343.883630445669</v>
      </c>
      <c r="X420" s="8" t="e">
        <f>VLOOKUP(C420,Z:AA,2,FALSE)</f>
        <v>#N/A</v>
      </c>
    </row>
    <row r="421" spans="1:24" ht="35.25" x14ac:dyDescent="0.5">
      <c r="A421" s="8">
        <v>1</v>
      </c>
      <c r="B421" s="134">
        <f>SUBTOTAL(103,$A$381:A421)</f>
        <v>41</v>
      </c>
      <c r="C421" s="40" t="s">
        <v>596</v>
      </c>
      <c r="D421" s="64">
        <v>1977</v>
      </c>
      <c r="E421" s="64"/>
      <c r="F421" s="64" t="s">
        <v>277</v>
      </c>
      <c r="G421" s="64">
        <v>2</v>
      </c>
      <c r="H421" s="64">
        <v>2</v>
      </c>
      <c r="I421" s="65">
        <v>814.4</v>
      </c>
      <c r="J421" s="65">
        <v>741</v>
      </c>
      <c r="K421" s="65">
        <v>629.70000000000005</v>
      </c>
      <c r="L421" s="66">
        <v>44</v>
      </c>
      <c r="M421" s="64" t="s">
        <v>275</v>
      </c>
      <c r="N421" s="64" t="s">
        <v>279</v>
      </c>
      <c r="O421" s="67" t="s">
        <v>1072</v>
      </c>
      <c r="P421" s="68">
        <v>2694940.58</v>
      </c>
      <c r="Q421" s="68">
        <v>0</v>
      </c>
      <c r="R421" s="68">
        <v>0</v>
      </c>
      <c r="S421" s="65">
        <f t="shared" si="72"/>
        <v>2694940.58</v>
      </c>
      <c r="T421" s="68">
        <f t="shared" si="73"/>
        <v>3309.1117141453833</v>
      </c>
      <c r="U421" s="68">
        <v>4765.6990667976424</v>
      </c>
      <c r="X421" s="8" t="e">
        <f>VLOOKUP(C421,Z:AA,2,FALSE)</f>
        <v>#N/A</v>
      </c>
    </row>
    <row r="422" spans="1:24" ht="35.25" x14ac:dyDescent="0.5">
      <c r="A422" s="8">
        <v>1</v>
      </c>
      <c r="B422" s="134">
        <f>SUBTOTAL(103,$A$381:A422)</f>
        <v>42</v>
      </c>
      <c r="C422" s="41" t="s">
        <v>866</v>
      </c>
      <c r="D422" s="64">
        <v>1963</v>
      </c>
      <c r="E422" s="64"/>
      <c r="F422" s="64" t="s">
        <v>277</v>
      </c>
      <c r="G422" s="64">
        <v>2</v>
      </c>
      <c r="H422" s="64">
        <v>1</v>
      </c>
      <c r="I422" s="65">
        <v>316.5</v>
      </c>
      <c r="J422" s="65">
        <v>207.1</v>
      </c>
      <c r="K422" s="65">
        <v>131.4</v>
      </c>
      <c r="L422" s="66">
        <v>24</v>
      </c>
      <c r="M422" s="64" t="s">
        <v>275</v>
      </c>
      <c r="N422" s="64" t="s">
        <v>279</v>
      </c>
      <c r="O422" s="67" t="s">
        <v>1081</v>
      </c>
      <c r="P422" s="68">
        <v>1514967.92</v>
      </c>
      <c r="Q422" s="68">
        <v>0</v>
      </c>
      <c r="R422" s="68">
        <v>0</v>
      </c>
      <c r="S422" s="65">
        <f t="shared" si="72"/>
        <v>1514967.92</v>
      </c>
      <c r="T422" s="68">
        <f t="shared" si="73"/>
        <v>4786.62849921011</v>
      </c>
      <c r="U422" s="68">
        <v>5072.6000000000004</v>
      </c>
      <c r="X422" s="8" t="e">
        <f>VLOOKUP(C422,Z:AA,2,FALSE)</f>
        <v>#N/A</v>
      </c>
    </row>
    <row r="423" spans="1:24" ht="35.25" x14ac:dyDescent="0.5">
      <c r="A423" s="8">
        <v>1</v>
      </c>
      <c r="B423" s="134">
        <f>SUBTOTAL(103,$A$381:A423)</f>
        <v>43</v>
      </c>
      <c r="C423" s="40" t="s">
        <v>597</v>
      </c>
      <c r="D423" s="64" t="s">
        <v>380</v>
      </c>
      <c r="E423" s="64"/>
      <c r="F423" s="64" t="s">
        <v>277</v>
      </c>
      <c r="G423" s="64" t="s">
        <v>381</v>
      </c>
      <c r="H423" s="64">
        <v>7</v>
      </c>
      <c r="I423" s="65">
        <v>12921.1</v>
      </c>
      <c r="J423" s="65">
        <v>11041.4</v>
      </c>
      <c r="K423" s="65">
        <v>11041.4</v>
      </c>
      <c r="L423" s="66">
        <v>373</v>
      </c>
      <c r="M423" s="64" t="s">
        <v>275</v>
      </c>
      <c r="N423" s="64" t="s">
        <v>279</v>
      </c>
      <c r="O423" s="67" t="s">
        <v>1075</v>
      </c>
      <c r="P423" s="68">
        <v>11073348.710000001</v>
      </c>
      <c r="Q423" s="68">
        <v>0</v>
      </c>
      <c r="R423" s="68">
        <v>0</v>
      </c>
      <c r="S423" s="65">
        <f t="shared" si="72"/>
        <v>11073348.710000001</v>
      </c>
      <c r="T423" s="68">
        <f t="shared" si="73"/>
        <v>856.99736941901233</v>
      </c>
      <c r="U423" s="68">
        <v>1026.1666420664208</v>
      </c>
      <c r="X423" s="8" t="e">
        <f>VLOOKUP(C423,Z:AA,2,FALSE)</f>
        <v>#N/A</v>
      </c>
    </row>
    <row r="424" spans="1:24" ht="35.25" x14ac:dyDescent="0.5">
      <c r="A424" s="8">
        <v>1</v>
      </c>
      <c r="B424" s="134">
        <f>SUBTOTAL(103,$A$381:A424)</f>
        <v>44</v>
      </c>
      <c r="C424" s="40" t="s">
        <v>598</v>
      </c>
      <c r="D424" s="64" t="s">
        <v>382</v>
      </c>
      <c r="E424" s="64"/>
      <c r="F424" s="64" t="s">
        <v>277</v>
      </c>
      <c r="G424" s="64" t="s">
        <v>372</v>
      </c>
      <c r="H424" s="64">
        <v>3</v>
      </c>
      <c r="I424" s="65">
        <v>6810.7</v>
      </c>
      <c r="J424" s="65">
        <v>6392</v>
      </c>
      <c r="K424" s="65">
        <v>6392</v>
      </c>
      <c r="L424" s="66">
        <v>287</v>
      </c>
      <c r="M424" s="64" t="s">
        <v>275</v>
      </c>
      <c r="N424" s="64" t="s">
        <v>279</v>
      </c>
      <c r="O424" s="67" t="s">
        <v>1075</v>
      </c>
      <c r="P424" s="68">
        <v>5777399.3300000001</v>
      </c>
      <c r="Q424" s="68">
        <v>0</v>
      </c>
      <c r="R424" s="68">
        <v>0</v>
      </c>
      <c r="S424" s="65">
        <f t="shared" si="72"/>
        <v>5777399.3300000001</v>
      </c>
      <c r="T424" s="68">
        <f t="shared" si="73"/>
        <v>848.28275067173718</v>
      </c>
      <c r="U424" s="68">
        <v>1065.1698063341507</v>
      </c>
      <c r="X424" s="8" t="e">
        <f>VLOOKUP(C424,Z:AA,2,FALSE)</f>
        <v>#N/A</v>
      </c>
    </row>
    <row r="425" spans="1:24" ht="35.25" x14ac:dyDescent="0.5">
      <c r="A425" s="8">
        <v>1</v>
      </c>
      <c r="B425" s="134">
        <f>SUBTOTAL(103,$A$381:A425)</f>
        <v>45</v>
      </c>
      <c r="C425" s="40" t="s">
        <v>599</v>
      </c>
      <c r="D425" s="64">
        <v>1960</v>
      </c>
      <c r="E425" s="64"/>
      <c r="F425" s="64" t="s">
        <v>277</v>
      </c>
      <c r="G425" s="64">
        <v>2</v>
      </c>
      <c r="H425" s="64">
        <v>2</v>
      </c>
      <c r="I425" s="65">
        <v>614.9</v>
      </c>
      <c r="J425" s="65">
        <v>438</v>
      </c>
      <c r="K425" s="65">
        <v>438</v>
      </c>
      <c r="L425" s="66">
        <v>32</v>
      </c>
      <c r="M425" s="64" t="s">
        <v>275</v>
      </c>
      <c r="N425" s="64" t="s">
        <v>276</v>
      </c>
      <c r="O425" s="67" t="s">
        <v>278</v>
      </c>
      <c r="P425" s="68">
        <v>2002735.6700000002</v>
      </c>
      <c r="Q425" s="68">
        <v>0</v>
      </c>
      <c r="R425" s="68">
        <v>0</v>
      </c>
      <c r="S425" s="65">
        <f t="shared" si="72"/>
        <v>2002735.6700000002</v>
      </c>
      <c r="T425" s="68">
        <f t="shared" si="73"/>
        <v>3257.0103594080342</v>
      </c>
      <c r="U425" s="68">
        <v>5646.1985200845675</v>
      </c>
      <c r="X425" s="8" t="e">
        <f>VLOOKUP(C425,Z:AA,2,FALSE)</f>
        <v>#N/A</v>
      </c>
    </row>
    <row r="426" spans="1:24" ht="35.25" x14ac:dyDescent="0.5">
      <c r="A426" s="8">
        <v>1</v>
      </c>
      <c r="B426" s="134">
        <f>SUBTOTAL(103,$A$381:A426)</f>
        <v>46</v>
      </c>
      <c r="C426" s="40" t="s">
        <v>600</v>
      </c>
      <c r="D426" s="64" t="s">
        <v>383</v>
      </c>
      <c r="E426" s="64"/>
      <c r="F426" s="64" t="s">
        <v>379</v>
      </c>
      <c r="G426" s="64" t="s">
        <v>316</v>
      </c>
      <c r="H426" s="64">
        <v>2</v>
      </c>
      <c r="I426" s="65">
        <v>485.3</v>
      </c>
      <c r="J426" s="65">
        <v>445.3</v>
      </c>
      <c r="K426" s="65">
        <v>387.3</v>
      </c>
      <c r="L426" s="66">
        <v>32</v>
      </c>
      <c r="M426" s="64" t="s">
        <v>275</v>
      </c>
      <c r="N426" s="64" t="s">
        <v>279</v>
      </c>
      <c r="O426" s="67" t="s">
        <v>1079</v>
      </c>
      <c r="P426" s="68">
        <v>2223274.2000000002</v>
      </c>
      <c r="Q426" s="68">
        <v>0</v>
      </c>
      <c r="R426" s="68">
        <v>0</v>
      </c>
      <c r="S426" s="65">
        <f t="shared" si="72"/>
        <v>2223274.2000000002</v>
      </c>
      <c r="T426" s="68">
        <f t="shared" si="73"/>
        <v>4581.2367607665365</v>
      </c>
      <c r="U426" s="68">
        <v>4787.2948691531019</v>
      </c>
      <c r="X426" s="8" t="e">
        <f>VLOOKUP(C426,Z:AA,2,FALSE)</f>
        <v>#N/A</v>
      </c>
    </row>
    <row r="427" spans="1:24" ht="35.25" x14ac:dyDescent="0.5">
      <c r="A427" s="8">
        <v>1</v>
      </c>
      <c r="B427" s="134">
        <f>SUBTOTAL(103,$A$381:A427)</f>
        <v>47</v>
      </c>
      <c r="C427" s="40" t="s">
        <v>601</v>
      </c>
      <c r="D427" s="64" t="s">
        <v>384</v>
      </c>
      <c r="E427" s="64"/>
      <c r="F427" s="64" t="s">
        <v>324</v>
      </c>
      <c r="G427" s="64" t="s">
        <v>366</v>
      </c>
      <c r="H427" s="64">
        <v>4</v>
      </c>
      <c r="I427" s="65">
        <v>3872.2</v>
      </c>
      <c r="J427" s="65">
        <v>3548.5</v>
      </c>
      <c r="K427" s="65">
        <v>2382.6</v>
      </c>
      <c r="L427" s="66">
        <v>172</v>
      </c>
      <c r="M427" s="64" t="s">
        <v>275</v>
      </c>
      <c r="N427" s="64" t="s">
        <v>279</v>
      </c>
      <c r="O427" s="67" t="s">
        <v>1063</v>
      </c>
      <c r="P427" s="68">
        <v>4648603.68</v>
      </c>
      <c r="Q427" s="68">
        <v>0</v>
      </c>
      <c r="R427" s="68">
        <v>0</v>
      </c>
      <c r="S427" s="65">
        <f t="shared" si="72"/>
        <v>4648603.68</v>
      </c>
      <c r="T427" s="68">
        <f t="shared" si="73"/>
        <v>1200.5071225659831</v>
      </c>
      <c r="U427" s="68">
        <v>1498.7969629667889</v>
      </c>
      <c r="X427" s="8" t="e">
        <f>VLOOKUP(C427,Z:AA,2,FALSE)</f>
        <v>#N/A</v>
      </c>
    </row>
    <row r="428" spans="1:24" ht="35.25" x14ac:dyDescent="0.5">
      <c r="A428" s="8">
        <v>1</v>
      </c>
      <c r="B428" s="134">
        <f>SUBTOTAL(103,$A$381:A428)</f>
        <v>48</v>
      </c>
      <c r="C428" s="40" t="s">
        <v>602</v>
      </c>
      <c r="D428" s="64" t="s">
        <v>376</v>
      </c>
      <c r="E428" s="64"/>
      <c r="F428" s="64" t="s">
        <v>277</v>
      </c>
      <c r="G428" s="64" t="s">
        <v>321</v>
      </c>
      <c r="H428" s="64">
        <v>3</v>
      </c>
      <c r="I428" s="65">
        <v>2170</v>
      </c>
      <c r="J428" s="65">
        <v>2000.7</v>
      </c>
      <c r="K428" s="65">
        <v>1948.1</v>
      </c>
      <c r="L428" s="66">
        <v>85</v>
      </c>
      <c r="M428" s="64" t="s">
        <v>275</v>
      </c>
      <c r="N428" s="64" t="s">
        <v>279</v>
      </c>
      <c r="O428" s="67" t="s">
        <v>1073</v>
      </c>
      <c r="P428" s="68">
        <v>3092730.04</v>
      </c>
      <c r="Q428" s="68">
        <v>0</v>
      </c>
      <c r="R428" s="68">
        <v>0</v>
      </c>
      <c r="S428" s="65">
        <f t="shared" si="72"/>
        <v>3092730.04</v>
      </c>
      <c r="T428" s="68">
        <f t="shared" si="73"/>
        <v>1425.2212165898618</v>
      </c>
      <c r="U428" s="68">
        <v>1813.6379999999999</v>
      </c>
      <c r="X428" s="8" t="e">
        <f>VLOOKUP(C428,Z:AA,2,FALSE)</f>
        <v>#N/A</v>
      </c>
    </row>
    <row r="429" spans="1:24" ht="35.25" x14ac:dyDescent="0.5">
      <c r="A429" s="8">
        <v>1</v>
      </c>
      <c r="B429" s="134">
        <f>SUBTOTAL(103,$A$381:A429)</f>
        <v>49</v>
      </c>
      <c r="C429" s="40" t="s">
        <v>603</v>
      </c>
      <c r="D429" s="64" t="s">
        <v>385</v>
      </c>
      <c r="E429" s="64"/>
      <c r="F429" s="64" t="s">
        <v>324</v>
      </c>
      <c r="G429" s="64" t="s">
        <v>372</v>
      </c>
      <c r="H429" s="64">
        <v>2</v>
      </c>
      <c r="I429" s="65">
        <v>4988.5</v>
      </c>
      <c r="J429" s="65">
        <v>3850.9</v>
      </c>
      <c r="K429" s="65">
        <v>798</v>
      </c>
      <c r="L429" s="66">
        <v>175</v>
      </c>
      <c r="M429" s="64" t="s">
        <v>275</v>
      </c>
      <c r="N429" s="64" t="s">
        <v>279</v>
      </c>
      <c r="O429" s="67" t="s">
        <v>1064</v>
      </c>
      <c r="P429" s="68">
        <v>3133802.02</v>
      </c>
      <c r="Q429" s="68">
        <v>0</v>
      </c>
      <c r="R429" s="68">
        <v>0</v>
      </c>
      <c r="S429" s="65">
        <f t="shared" si="72"/>
        <v>3133802.02</v>
      </c>
      <c r="T429" s="68">
        <f t="shared" si="73"/>
        <v>628.20527613511081</v>
      </c>
      <c r="U429" s="68">
        <v>788.93343890949177</v>
      </c>
      <c r="X429" s="8" t="e">
        <f>VLOOKUP(C429,Z:AA,2,FALSE)</f>
        <v>#N/A</v>
      </c>
    </row>
    <row r="430" spans="1:24" ht="35.25" x14ac:dyDescent="0.5">
      <c r="A430" s="8">
        <v>1</v>
      </c>
      <c r="B430" s="134">
        <f>SUBTOTAL(103,$A$381:A430)</f>
        <v>50</v>
      </c>
      <c r="C430" s="40" t="s">
        <v>604</v>
      </c>
      <c r="D430" s="64" t="s">
        <v>322</v>
      </c>
      <c r="E430" s="64"/>
      <c r="F430" s="64" t="s">
        <v>324</v>
      </c>
      <c r="G430" s="64" t="s">
        <v>366</v>
      </c>
      <c r="H430" s="64">
        <v>4</v>
      </c>
      <c r="I430" s="65">
        <v>4051.1</v>
      </c>
      <c r="J430" s="65">
        <v>3064</v>
      </c>
      <c r="K430" s="65">
        <v>2752.8</v>
      </c>
      <c r="L430" s="66">
        <v>141</v>
      </c>
      <c r="M430" s="64" t="s">
        <v>275</v>
      </c>
      <c r="N430" s="64" t="s">
        <v>279</v>
      </c>
      <c r="O430" s="67" t="s">
        <v>1064</v>
      </c>
      <c r="P430" s="68">
        <v>4231945.88</v>
      </c>
      <c r="Q430" s="68">
        <v>0</v>
      </c>
      <c r="R430" s="68">
        <v>0</v>
      </c>
      <c r="S430" s="65">
        <f t="shared" si="72"/>
        <v>4231945.88</v>
      </c>
      <c r="T430" s="68">
        <f t="shared" si="73"/>
        <v>1044.6411789390536</v>
      </c>
      <c r="U430" s="68">
        <v>1311.7324529140233</v>
      </c>
      <c r="X430" s="8" t="e">
        <f>VLOOKUP(C430,Z:AA,2,FALSE)</f>
        <v>#N/A</v>
      </c>
    </row>
    <row r="431" spans="1:24" ht="35.25" x14ac:dyDescent="0.5">
      <c r="A431" s="8">
        <v>1</v>
      </c>
      <c r="B431" s="134">
        <f>SUBTOTAL(103,$A$381:A431)</f>
        <v>51</v>
      </c>
      <c r="C431" s="40" t="s">
        <v>605</v>
      </c>
      <c r="D431" s="64">
        <v>1981</v>
      </c>
      <c r="E431" s="64"/>
      <c r="F431" s="64" t="s">
        <v>277</v>
      </c>
      <c r="G431" s="64">
        <v>5</v>
      </c>
      <c r="H431" s="64">
        <v>1</v>
      </c>
      <c r="I431" s="65">
        <v>1247.5999999999999</v>
      </c>
      <c r="J431" s="65">
        <v>982.4</v>
      </c>
      <c r="K431" s="65">
        <v>982.4</v>
      </c>
      <c r="L431" s="66">
        <v>41</v>
      </c>
      <c r="M431" s="64" t="s">
        <v>275</v>
      </c>
      <c r="N431" s="64" t="s">
        <v>279</v>
      </c>
      <c r="O431" s="67" t="s">
        <v>1071</v>
      </c>
      <c r="P431" s="68">
        <v>1165842.2</v>
      </c>
      <c r="Q431" s="68">
        <v>0</v>
      </c>
      <c r="R431" s="68">
        <v>0</v>
      </c>
      <c r="S431" s="65">
        <f t="shared" si="72"/>
        <v>1165842.2</v>
      </c>
      <c r="T431" s="68">
        <f t="shared" si="73"/>
        <v>934.46793844180831</v>
      </c>
      <c r="U431" s="68">
        <v>1390.7077749278617</v>
      </c>
      <c r="X431" s="8" t="e">
        <f>VLOOKUP(C431,Z:AA,2,FALSE)</f>
        <v>#N/A</v>
      </c>
    </row>
    <row r="432" spans="1:24" ht="35.25" x14ac:dyDescent="0.5">
      <c r="A432" s="8">
        <v>1</v>
      </c>
      <c r="B432" s="134">
        <f>SUBTOTAL(103,$A$381:A432)</f>
        <v>52</v>
      </c>
      <c r="C432" s="40" t="s">
        <v>606</v>
      </c>
      <c r="D432" s="64" t="s">
        <v>330</v>
      </c>
      <c r="E432" s="64"/>
      <c r="F432" s="64" t="s">
        <v>277</v>
      </c>
      <c r="G432" s="64" t="s">
        <v>366</v>
      </c>
      <c r="H432" s="64">
        <v>1</v>
      </c>
      <c r="I432" s="65">
        <v>2919</v>
      </c>
      <c r="J432" s="65">
        <v>1755</v>
      </c>
      <c r="K432" s="65">
        <v>1549</v>
      </c>
      <c r="L432" s="66">
        <v>142</v>
      </c>
      <c r="M432" s="64" t="s">
        <v>275</v>
      </c>
      <c r="N432" s="64" t="s">
        <v>279</v>
      </c>
      <c r="O432" s="67" t="s">
        <v>1068</v>
      </c>
      <c r="P432" s="68">
        <v>3476070.0900000003</v>
      </c>
      <c r="Q432" s="68">
        <v>0</v>
      </c>
      <c r="R432" s="68">
        <v>0</v>
      </c>
      <c r="S432" s="65">
        <f t="shared" si="72"/>
        <v>3476070.0900000003</v>
      </c>
      <c r="T432" s="68">
        <f t="shared" si="73"/>
        <v>1190.8427852004113</v>
      </c>
      <c r="U432" s="68">
        <v>1495.3141897910243</v>
      </c>
      <c r="X432" s="8" t="e">
        <f>VLOOKUP(C432,Z:AA,2,FALSE)</f>
        <v>#N/A</v>
      </c>
    </row>
    <row r="433" spans="1:24" ht="35.25" x14ac:dyDescent="0.5">
      <c r="A433" s="8">
        <v>1</v>
      </c>
      <c r="B433" s="134">
        <f>SUBTOTAL(103,$A$381:A433)</f>
        <v>53</v>
      </c>
      <c r="C433" s="40" t="s">
        <v>607</v>
      </c>
      <c r="D433" s="64" t="s">
        <v>320</v>
      </c>
      <c r="E433" s="64"/>
      <c r="F433" s="64" t="s">
        <v>324</v>
      </c>
      <c r="G433" s="64" t="s">
        <v>366</v>
      </c>
      <c r="H433" s="64">
        <v>7</v>
      </c>
      <c r="I433" s="65">
        <v>8158.5</v>
      </c>
      <c r="J433" s="65">
        <v>6418.7</v>
      </c>
      <c r="K433" s="65">
        <v>5954.4</v>
      </c>
      <c r="L433" s="66">
        <v>300</v>
      </c>
      <c r="M433" s="64" t="s">
        <v>275</v>
      </c>
      <c r="N433" s="64" t="s">
        <v>279</v>
      </c>
      <c r="O433" s="67" t="s">
        <v>1068</v>
      </c>
      <c r="P433" s="68">
        <v>8126874.9699999997</v>
      </c>
      <c r="Q433" s="68">
        <v>0</v>
      </c>
      <c r="R433" s="68">
        <v>0</v>
      </c>
      <c r="S433" s="65">
        <f t="shared" si="72"/>
        <v>8126874.9699999997</v>
      </c>
      <c r="T433" s="68">
        <f t="shared" si="73"/>
        <v>996.12367101795667</v>
      </c>
      <c r="U433" s="68">
        <v>1192.351052170357</v>
      </c>
      <c r="X433" s="8" t="e">
        <f>VLOOKUP(C433,Z:AA,2,FALSE)</f>
        <v>#N/A</v>
      </c>
    </row>
    <row r="434" spans="1:24" ht="35.25" x14ac:dyDescent="0.5">
      <c r="A434" s="8">
        <v>1</v>
      </c>
      <c r="B434" s="134">
        <f>SUBTOTAL(103,$A$381:A434)</f>
        <v>54</v>
      </c>
      <c r="C434" s="40" t="s">
        <v>608</v>
      </c>
      <c r="D434" s="64" t="s">
        <v>319</v>
      </c>
      <c r="E434" s="64"/>
      <c r="F434" s="64" t="s">
        <v>277</v>
      </c>
      <c r="G434" s="64" t="s">
        <v>321</v>
      </c>
      <c r="H434" s="64">
        <v>3</v>
      </c>
      <c r="I434" s="65">
        <v>2920</v>
      </c>
      <c r="J434" s="65">
        <v>1821.75</v>
      </c>
      <c r="K434" s="65">
        <v>1787.35</v>
      </c>
      <c r="L434" s="66">
        <v>115</v>
      </c>
      <c r="M434" s="64" t="s">
        <v>275</v>
      </c>
      <c r="N434" s="64" t="s">
        <v>279</v>
      </c>
      <c r="O434" s="67" t="s">
        <v>1068</v>
      </c>
      <c r="P434" s="68">
        <v>5368332.7699999996</v>
      </c>
      <c r="Q434" s="68">
        <v>0</v>
      </c>
      <c r="R434" s="68">
        <v>0</v>
      </c>
      <c r="S434" s="65">
        <f t="shared" si="72"/>
        <v>5368332.7699999996</v>
      </c>
      <c r="T434" s="68">
        <f t="shared" si="73"/>
        <v>1838.4701267123287</v>
      </c>
      <c r="U434" s="68">
        <v>2339.510205479452</v>
      </c>
      <c r="X434" s="8" t="e">
        <f>VLOOKUP(C434,Z:AA,2,FALSE)</f>
        <v>#N/A</v>
      </c>
    </row>
    <row r="435" spans="1:24" ht="35.25" x14ac:dyDescent="0.5">
      <c r="A435" s="8">
        <v>1</v>
      </c>
      <c r="B435" s="134">
        <f>SUBTOTAL(103,$A$381:A435)</f>
        <v>55</v>
      </c>
      <c r="C435" s="40" t="s">
        <v>609</v>
      </c>
      <c r="D435" s="64" t="s">
        <v>365</v>
      </c>
      <c r="E435" s="64"/>
      <c r="F435" s="64" t="s">
        <v>324</v>
      </c>
      <c r="G435" s="64" t="s">
        <v>366</v>
      </c>
      <c r="H435" s="64">
        <v>6</v>
      </c>
      <c r="I435" s="65">
        <v>6002.2</v>
      </c>
      <c r="J435" s="65">
        <v>4510.8999999999996</v>
      </c>
      <c r="K435" s="65">
        <v>4358.3999999999996</v>
      </c>
      <c r="L435" s="66">
        <v>189</v>
      </c>
      <c r="M435" s="64" t="s">
        <v>275</v>
      </c>
      <c r="N435" s="64" t="s">
        <v>279</v>
      </c>
      <c r="O435" s="67" t="s">
        <v>1064</v>
      </c>
      <c r="P435" s="68">
        <v>6042822.6699999999</v>
      </c>
      <c r="Q435" s="68">
        <v>0</v>
      </c>
      <c r="R435" s="68">
        <v>0</v>
      </c>
      <c r="S435" s="65">
        <f t="shared" si="72"/>
        <v>6042822.6699999999</v>
      </c>
      <c r="T435" s="68">
        <f t="shared" si="73"/>
        <v>1006.7679634134151</v>
      </c>
      <c r="U435" s="68">
        <v>1264.1761703708642</v>
      </c>
      <c r="X435" s="8" t="e">
        <f>VLOOKUP(C435,Z:AA,2,FALSE)</f>
        <v>#N/A</v>
      </c>
    </row>
    <row r="436" spans="1:24" ht="35.25" x14ac:dyDescent="0.5">
      <c r="A436" s="8">
        <v>1</v>
      </c>
      <c r="B436" s="134">
        <f>SUBTOTAL(103,$A$381:A436)</f>
        <v>56</v>
      </c>
      <c r="C436" s="40" t="s">
        <v>610</v>
      </c>
      <c r="D436" s="64">
        <v>1958</v>
      </c>
      <c r="E436" s="64"/>
      <c r="F436" s="64" t="s">
        <v>277</v>
      </c>
      <c r="G436" s="64">
        <v>2</v>
      </c>
      <c r="H436" s="64">
        <v>2</v>
      </c>
      <c r="I436" s="65">
        <v>593.5</v>
      </c>
      <c r="J436" s="65">
        <v>548.79999999999995</v>
      </c>
      <c r="K436" s="65">
        <v>511.1</v>
      </c>
      <c r="L436" s="66">
        <v>26</v>
      </c>
      <c r="M436" s="64" t="s">
        <v>275</v>
      </c>
      <c r="N436" s="64" t="s">
        <v>279</v>
      </c>
      <c r="O436" s="67" t="s">
        <v>1068</v>
      </c>
      <c r="P436" s="68">
        <v>80000</v>
      </c>
      <c r="Q436" s="68">
        <v>0</v>
      </c>
      <c r="R436" s="68">
        <v>0</v>
      </c>
      <c r="S436" s="65">
        <f t="shared" si="72"/>
        <v>80000</v>
      </c>
      <c r="T436" s="68">
        <f t="shared" si="73"/>
        <v>134.79359730412804</v>
      </c>
      <c r="U436" s="68">
        <v>168.49199663016006</v>
      </c>
      <c r="X436" s="8" t="e">
        <f>VLOOKUP(C436,Z:AA,2,FALSE)</f>
        <v>#N/A</v>
      </c>
    </row>
    <row r="437" spans="1:24" ht="35.25" x14ac:dyDescent="0.5">
      <c r="A437" s="8">
        <v>1</v>
      </c>
      <c r="B437" s="134">
        <f>SUBTOTAL(103,$A$381:A437)</f>
        <v>57</v>
      </c>
      <c r="C437" s="40" t="s">
        <v>611</v>
      </c>
      <c r="D437" s="64" t="s">
        <v>322</v>
      </c>
      <c r="E437" s="64"/>
      <c r="F437" s="64" t="s">
        <v>277</v>
      </c>
      <c r="G437" s="64" t="s">
        <v>366</v>
      </c>
      <c r="H437" s="64">
        <v>1</v>
      </c>
      <c r="I437" s="65">
        <v>658.3</v>
      </c>
      <c r="J437" s="65">
        <v>606.6</v>
      </c>
      <c r="K437" s="65">
        <v>287.10000000000002</v>
      </c>
      <c r="L437" s="66">
        <v>17</v>
      </c>
      <c r="M437" s="64" t="s">
        <v>275</v>
      </c>
      <c r="N437" s="64" t="s">
        <v>279</v>
      </c>
      <c r="O437" s="67" t="s">
        <v>1089</v>
      </c>
      <c r="P437" s="68">
        <v>70000</v>
      </c>
      <c r="Q437" s="68">
        <v>0</v>
      </c>
      <c r="R437" s="68">
        <v>0</v>
      </c>
      <c r="S437" s="65">
        <f t="shared" si="72"/>
        <v>70000</v>
      </c>
      <c r="T437" s="68">
        <f t="shared" si="73"/>
        <v>106.33449794926327</v>
      </c>
      <c r="U437" s="68">
        <f>T437</f>
        <v>106.33449794926327</v>
      </c>
      <c r="X437" s="8" t="e">
        <f>VLOOKUP(C437,Z:AA,2,FALSE)</f>
        <v>#N/A</v>
      </c>
    </row>
    <row r="438" spans="1:24" ht="35.25" x14ac:dyDescent="0.5">
      <c r="A438" s="8">
        <v>1</v>
      </c>
      <c r="B438" s="134">
        <f>SUBTOTAL(103,$A$381:A438)</f>
        <v>58</v>
      </c>
      <c r="C438" s="40" t="s">
        <v>1167</v>
      </c>
      <c r="D438" s="64">
        <v>1962</v>
      </c>
      <c r="E438" s="64"/>
      <c r="F438" s="64" t="s">
        <v>277</v>
      </c>
      <c r="G438" s="64">
        <v>3</v>
      </c>
      <c r="H438" s="64">
        <v>2</v>
      </c>
      <c r="I438" s="65">
        <v>970.2</v>
      </c>
      <c r="J438" s="65">
        <v>615</v>
      </c>
      <c r="K438" s="65">
        <v>615</v>
      </c>
      <c r="L438" s="66">
        <v>60</v>
      </c>
      <c r="M438" s="64" t="s">
        <v>275</v>
      </c>
      <c r="N438" s="64" t="s">
        <v>279</v>
      </c>
      <c r="O438" s="67" t="s">
        <v>1176</v>
      </c>
      <c r="P438" s="68">
        <v>80000</v>
      </c>
      <c r="Q438" s="68">
        <v>0</v>
      </c>
      <c r="R438" s="68">
        <v>0</v>
      </c>
      <c r="S438" s="65">
        <f t="shared" si="72"/>
        <v>80000</v>
      </c>
      <c r="T438" s="68">
        <f t="shared" si="73"/>
        <v>82.457225314368173</v>
      </c>
      <c r="U438" s="68">
        <f>T438</f>
        <v>82.457225314368173</v>
      </c>
      <c r="X438" s="8" t="e">
        <f>VLOOKUP(C438,Z:AA,2,FALSE)</f>
        <v>#N/A</v>
      </c>
    </row>
    <row r="439" spans="1:24" ht="35.25" x14ac:dyDescent="0.5">
      <c r="A439" s="8">
        <v>1</v>
      </c>
      <c r="B439" s="134">
        <f>SUBTOTAL(103,$A$381:A439)</f>
        <v>59</v>
      </c>
      <c r="C439" s="40" t="s">
        <v>612</v>
      </c>
      <c r="D439" s="64" t="s">
        <v>327</v>
      </c>
      <c r="E439" s="64"/>
      <c r="F439" s="64" t="s">
        <v>324</v>
      </c>
      <c r="G439" s="64" t="s">
        <v>366</v>
      </c>
      <c r="H439" s="64">
        <v>3</v>
      </c>
      <c r="I439" s="65">
        <v>2819.1</v>
      </c>
      <c r="J439" s="65">
        <v>2571.8000000000002</v>
      </c>
      <c r="K439" s="65">
        <v>1698</v>
      </c>
      <c r="L439" s="66">
        <v>109</v>
      </c>
      <c r="M439" s="64" t="s">
        <v>275</v>
      </c>
      <c r="N439" s="64" t="s">
        <v>279</v>
      </c>
      <c r="O439" s="67" t="s">
        <v>1063</v>
      </c>
      <c r="P439" s="68">
        <v>100000</v>
      </c>
      <c r="Q439" s="68">
        <v>0</v>
      </c>
      <c r="R439" s="68">
        <v>0</v>
      </c>
      <c r="S439" s="65">
        <f t="shared" si="72"/>
        <v>100000</v>
      </c>
      <c r="T439" s="68">
        <f t="shared" si="73"/>
        <v>35.472313859033029</v>
      </c>
      <c r="U439" s="68">
        <v>42.566776630839634</v>
      </c>
      <c r="X439" s="8" t="e">
        <f>VLOOKUP(C439,Z:AA,2,FALSE)</f>
        <v>#N/A</v>
      </c>
    </row>
    <row r="440" spans="1:24" ht="35.25" x14ac:dyDescent="0.5">
      <c r="A440" s="8">
        <v>1</v>
      </c>
      <c r="B440" s="134">
        <f>SUBTOTAL(103,$A$381:A440)</f>
        <v>60</v>
      </c>
      <c r="C440" s="40" t="s">
        <v>613</v>
      </c>
      <c r="D440" s="64" t="s">
        <v>322</v>
      </c>
      <c r="E440" s="64"/>
      <c r="F440" s="64" t="s">
        <v>277</v>
      </c>
      <c r="G440" s="64" t="s">
        <v>372</v>
      </c>
      <c r="H440" s="64">
        <v>1</v>
      </c>
      <c r="I440" s="65">
        <v>3295.9</v>
      </c>
      <c r="J440" s="65">
        <v>2784.3</v>
      </c>
      <c r="K440" s="65">
        <v>2287.3000000000002</v>
      </c>
      <c r="L440" s="66">
        <v>98</v>
      </c>
      <c r="M440" s="64" t="s">
        <v>275</v>
      </c>
      <c r="N440" s="64" t="s">
        <v>279</v>
      </c>
      <c r="O440" s="67" t="s">
        <v>1063</v>
      </c>
      <c r="P440" s="68">
        <v>70000</v>
      </c>
      <c r="Q440" s="68">
        <v>0</v>
      </c>
      <c r="R440" s="68">
        <v>0</v>
      </c>
      <c r="S440" s="65">
        <f t="shared" si="72"/>
        <v>70000</v>
      </c>
      <c r="T440" s="68">
        <f t="shared" si="73"/>
        <v>21.23850844989229</v>
      </c>
      <c r="U440" s="68">
        <v>21.23850844989229</v>
      </c>
      <c r="X440" s="8" t="e">
        <f>VLOOKUP(C440,Z:AA,2,FALSE)</f>
        <v>#N/A</v>
      </c>
    </row>
    <row r="441" spans="1:24" ht="35.25" x14ac:dyDescent="0.5">
      <c r="A441" s="8">
        <v>1</v>
      </c>
      <c r="B441" s="134">
        <f>SUBTOTAL(103,$A$381:A441)</f>
        <v>61</v>
      </c>
      <c r="C441" s="40" t="s">
        <v>614</v>
      </c>
      <c r="D441" s="64" t="s">
        <v>327</v>
      </c>
      <c r="E441" s="64"/>
      <c r="F441" s="64" t="s">
        <v>324</v>
      </c>
      <c r="G441" s="64" t="s">
        <v>366</v>
      </c>
      <c r="H441" s="64">
        <v>5</v>
      </c>
      <c r="I441" s="65">
        <v>5771.6</v>
      </c>
      <c r="J441" s="65">
        <v>4780.3999999999996</v>
      </c>
      <c r="K441" s="65">
        <v>4455.8999999999996</v>
      </c>
      <c r="L441" s="66">
        <v>241</v>
      </c>
      <c r="M441" s="64" t="s">
        <v>275</v>
      </c>
      <c r="N441" s="64" t="s">
        <v>279</v>
      </c>
      <c r="O441" s="67" t="s">
        <v>1063</v>
      </c>
      <c r="P441" s="68">
        <v>100000</v>
      </c>
      <c r="Q441" s="68">
        <v>0</v>
      </c>
      <c r="R441" s="68">
        <v>0</v>
      </c>
      <c r="S441" s="65">
        <f t="shared" si="72"/>
        <v>100000</v>
      </c>
      <c r="T441" s="68">
        <f t="shared" si="73"/>
        <v>17.326218033127727</v>
      </c>
      <c r="U441" s="68">
        <v>17.326218033127727</v>
      </c>
      <c r="X441" s="8" t="e">
        <f>VLOOKUP(C441,Z:AA,2,FALSE)</f>
        <v>#N/A</v>
      </c>
    </row>
    <row r="442" spans="1:24" ht="35.25" x14ac:dyDescent="0.5">
      <c r="A442" s="8">
        <v>1</v>
      </c>
      <c r="B442" s="134">
        <f>SUBTOTAL(103,$A$381:A442)</f>
        <v>62</v>
      </c>
      <c r="C442" s="40" t="s">
        <v>615</v>
      </c>
      <c r="D442" s="64" t="s">
        <v>367</v>
      </c>
      <c r="E442" s="64"/>
      <c r="F442" s="64" t="s">
        <v>277</v>
      </c>
      <c r="G442" s="64" t="s">
        <v>372</v>
      </c>
      <c r="H442" s="64">
        <v>1</v>
      </c>
      <c r="I442" s="65">
        <v>2826.2</v>
      </c>
      <c r="J442" s="65">
        <v>2772.3</v>
      </c>
      <c r="K442" s="65">
        <v>1324.2</v>
      </c>
      <c r="L442" s="66">
        <v>97</v>
      </c>
      <c r="M442" s="64" t="s">
        <v>275</v>
      </c>
      <c r="N442" s="64" t="s">
        <v>279</v>
      </c>
      <c r="O442" s="67" t="s">
        <v>1063</v>
      </c>
      <c r="P442" s="68">
        <v>100000</v>
      </c>
      <c r="Q442" s="68">
        <v>0</v>
      </c>
      <c r="R442" s="68">
        <v>0</v>
      </c>
      <c r="S442" s="65">
        <f t="shared" si="72"/>
        <v>100000</v>
      </c>
      <c r="T442" s="68">
        <f t="shared" si="73"/>
        <v>35.38320005661312</v>
      </c>
      <c r="U442" s="68">
        <v>35.38320005661312</v>
      </c>
      <c r="X442" s="8" t="e">
        <f>VLOOKUP(C442,Z:AA,2,FALSE)</f>
        <v>#N/A</v>
      </c>
    </row>
    <row r="443" spans="1:24" ht="35.25" x14ac:dyDescent="0.5">
      <c r="A443" s="8">
        <v>1</v>
      </c>
      <c r="B443" s="134">
        <f>SUBTOTAL(103,$A$381:A443)</f>
        <v>63</v>
      </c>
      <c r="C443" s="40" t="s">
        <v>616</v>
      </c>
      <c r="D443" s="64" t="s">
        <v>330</v>
      </c>
      <c r="E443" s="64"/>
      <c r="F443" s="64" t="s">
        <v>324</v>
      </c>
      <c r="G443" s="64" t="s">
        <v>366</v>
      </c>
      <c r="H443" s="64">
        <v>3</v>
      </c>
      <c r="I443" s="65">
        <v>2495.6</v>
      </c>
      <c r="J443" s="65">
        <v>2297</v>
      </c>
      <c r="K443" s="65">
        <v>2070.8000000000002</v>
      </c>
      <c r="L443" s="66">
        <v>94</v>
      </c>
      <c r="M443" s="64" t="s">
        <v>275</v>
      </c>
      <c r="N443" s="64" t="s">
        <v>279</v>
      </c>
      <c r="O443" s="67" t="s">
        <v>1090</v>
      </c>
      <c r="P443" s="68">
        <v>100000</v>
      </c>
      <c r="Q443" s="68">
        <v>0</v>
      </c>
      <c r="R443" s="68">
        <v>0</v>
      </c>
      <c r="S443" s="65">
        <f t="shared" si="72"/>
        <v>100000</v>
      </c>
      <c r="T443" s="68">
        <f t="shared" si="73"/>
        <v>40.070524122455524</v>
      </c>
      <c r="U443" s="68">
        <v>40.070524122455524</v>
      </c>
      <c r="X443" s="8" t="e">
        <f>VLOOKUP(C443,Z:AA,2,FALSE)</f>
        <v>#N/A</v>
      </c>
    </row>
    <row r="444" spans="1:24" ht="35.25" x14ac:dyDescent="0.5">
      <c r="A444" s="8">
        <v>1</v>
      </c>
      <c r="B444" s="134">
        <f>SUBTOTAL(103,$A$381:A444)</f>
        <v>64</v>
      </c>
      <c r="C444" s="40" t="s">
        <v>617</v>
      </c>
      <c r="D444" s="64" t="s">
        <v>386</v>
      </c>
      <c r="E444" s="64"/>
      <c r="F444" s="64" t="s">
        <v>277</v>
      </c>
      <c r="G444" s="64" t="s">
        <v>372</v>
      </c>
      <c r="H444" s="64">
        <v>1</v>
      </c>
      <c r="I444" s="65">
        <v>6352.8</v>
      </c>
      <c r="J444" s="65">
        <v>4687.3999999999996</v>
      </c>
      <c r="K444" s="65">
        <v>2543.4</v>
      </c>
      <c r="L444" s="66">
        <v>211</v>
      </c>
      <c r="M444" s="64" t="s">
        <v>275</v>
      </c>
      <c r="N444" s="64" t="s">
        <v>279</v>
      </c>
      <c r="O444" s="67" t="s">
        <v>1065</v>
      </c>
      <c r="P444" s="68">
        <v>100000</v>
      </c>
      <c r="Q444" s="68">
        <v>0</v>
      </c>
      <c r="R444" s="68">
        <v>0</v>
      </c>
      <c r="S444" s="65">
        <f t="shared" si="72"/>
        <v>100000</v>
      </c>
      <c r="T444" s="68">
        <f t="shared" si="73"/>
        <v>15.741090542752801</v>
      </c>
      <c r="U444" s="68">
        <v>18.889308651303363</v>
      </c>
      <c r="X444" s="8" t="e">
        <f>VLOOKUP(C444,Z:AA,2,FALSE)</f>
        <v>#N/A</v>
      </c>
    </row>
    <row r="445" spans="1:24" ht="35.25" x14ac:dyDescent="0.5">
      <c r="A445" s="8">
        <v>1</v>
      </c>
      <c r="B445" s="134">
        <f>SUBTOTAL(103,$A$381:A445)</f>
        <v>65</v>
      </c>
      <c r="C445" s="40" t="s">
        <v>618</v>
      </c>
      <c r="D445" s="64" t="s">
        <v>336</v>
      </c>
      <c r="E445" s="64"/>
      <c r="F445" s="64" t="s">
        <v>277</v>
      </c>
      <c r="G445" s="64">
        <v>5</v>
      </c>
      <c r="H445" s="64">
        <v>6</v>
      </c>
      <c r="I445" s="65">
        <v>5698.9</v>
      </c>
      <c r="J445" s="65">
        <v>5065.3999999999996</v>
      </c>
      <c r="K445" s="65">
        <v>4813.7</v>
      </c>
      <c r="L445" s="66">
        <v>254</v>
      </c>
      <c r="M445" s="64" t="s">
        <v>275</v>
      </c>
      <c r="N445" s="64" t="s">
        <v>279</v>
      </c>
      <c r="O445" s="67" t="s">
        <v>1070</v>
      </c>
      <c r="P445" s="68">
        <v>120000</v>
      </c>
      <c r="Q445" s="68">
        <v>0</v>
      </c>
      <c r="R445" s="68">
        <v>0</v>
      </c>
      <c r="S445" s="65">
        <f t="shared" si="72"/>
        <v>120000</v>
      </c>
      <c r="T445" s="68">
        <f t="shared" si="73"/>
        <v>21.056695151695944</v>
      </c>
      <c r="U445" s="68">
        <f>T445</f>
        <v>21.056695151695944</v>
      </c>
      <c r="X445" s="8" t="e">
        <f>VLOOKUP(C445,Z:AA,2,FALSE)</f>
        <v>#N/A</v>
      </c>
    </row>
    <row r="446" spans="1:24" ht="35.25" x14ac:dyDescent="0.5">
      <c r="A446" s="8">
        <v>1</v>
      </c>
      <c r="B446" s="134">
        <f>SUBTOTAL(103,$A$381:A446)</f>
        <v>66</v>
      </c>
      <c r="C446" s="40" t="s">
        <v>619</v>
      </c>
      <c r="D446" s="64" t="s">
        <v>387</v>
      </c>
      <c r="E446" s="64"/>
      <c r="F446" s="64" t="s">
        <v>324</v>
      </c>
      <c r="G446" s="64" t="s">
        <v>366</v>
      </c>
      <c r="H446" s="64">
        <v>4</v>
      </c>
      <c r="I446" s="65">
        <v>4042.4</v>
      </c>
      <c r="J446" s="65">
        <v>3045.4</v>
      </c>
      <c r="K446" s="65">
        <v>2978.7</v>
      </c>
      <c r="L446" s="66">
        <v>118</v>
      </c>
      <c r="M446" s="64" t="s">
        <v>275</v>
      </c>
      <c r="N446" s="64" t="s">
        <v>279</v>
      </c>
      <c r="O446" s="67" t="s">
        <v>1064</v>
      </c>
      <c r="P446" s="68">
        <v>120000</v>
      </c>
      <c r="Q446" s="68">
        <v>0</v>
      </c>
      <c r="R446" s="68">
        <v>0</v>
      </c>
      <c r="S446" s="65">
        <f t="shared" si="72"/>
        <v>120000</v>
      </c>
      <c r="T446" s="68">
        <f t="shared" si="73"/>
        <v>29.685335444290519</v>
      </c>
      <c r="U446" s="68">
        <v>29.685335444290519</v>
      </c>
      <c r="X446" s="8" t="e">
        <f>VLOOKUP(C446,Z:AA,2,FALSE)</f>
        <v>#N/A</v>
      </c>
    </row>
    <row r="447" spans="1:24" ht="35.25" x14ac:dyDescent="0.5">
      <c r="A447" s="8">
        <v>1</v>
      </c>
      <c r="B447" s="134">
        <f>SUBTOTAL(103,$A$381:A447)</f>
        <v>67</v>
      </c>
      <c r="C447" s="40" t="s">
        <v>620</v>
      </c>
      <c r="D447" s="64">
        <v>1971</v>
      </c>
      <c r="E447" s="64"/>
      <c r="F447" s="64" t="s">
        <v>277</v>
      </c>
      <c r="G447" s="64">
        <v>5</v>
      </c>
      <c r="H447" s="64">
        <v>5</v>
      </c>
      <c r="I447" s="65">
        <v>4541.8</v>
      </c>
      <c r="J447" s="65">
        <v>4541.8</v>
      </c>
      <c r="K447" s="65">
        <v>4403.2</v>
      </c>
      <c r="L447" s="66">
        <v>250</v>
      </c>
      <c r="M447" s="64" t="s">
        <v>275</v>
      </c>
      <c r="N447" s="64" t="s">
        <v>279</v>
      </c>
      <c r="O447" s="67" t="s">
        <v>362</v>
      </c>
      <c r="P447" s="68">
        <v>130000</v>
      </c>
      <c r="Q447" s="68">
        <v>0</v>
      </c>
      <c r="R447" s="68">
        <v>0</v>
      </c>
      <c r="S447" s="65">
        <f t="shared" si="72"/>
        <v>130000</v>
      </c>
      <c r="T447" s="68">
        <f t="shared" si="73"/>
        <v>28.623012902373507</v>
      </c>
      <c r="U447" s="68">
        <v>33.026553348892506</v>
      </c>
      <c r="X447" s="8" t="e">
        <f>VLOOKUP(C447,Z:AA,2,FALSE)</f>
        <v>#N/A</v>
      </c>
    </row>
    <row r="448" spans="1:24" ht="35.25" x14ac:dyDescent="0.5">
      <c r="A448" s="8">
        <v>1</v>
      </c>
      <c r="B448" s="134">
        <f>SUBTOTAL(103,$A$381:A448)</f>
        <v>68</v>
      </c>
      <c r="C448" s="40" t="s">
        <v>621</v>
      </c>
      <c r="D448" s="64" t="s">
        <v>322</v>
      </c>
      <c r="E448" s="64"/>
      <c r="F448" s="64" t="s">
        <v>324</v>
      </c>
      <c r="G448" s="64" t="s">
        <v>366</v>
      </c>
      <c r="H448" s="64">
        <v>6</v>
      </c>
      <c r="I448" s="65">
        <v>6071.1</v>
      </c>
      <c r="J448" s="65">
        <v>4547.3999999999996</v>
      </c>
      <c r="K448" s="65">
        <v>4155.2</v>
      </c>
      <c r="L448" s="66">
        <v>204</v>
      </c>
      <c r="M448" s="64" t="s">
        <v>275</v>
      </c>
      <c r="N448" s="64" t="s">
        <v>279</v>
      </c>
      <c r="O448" s="67" t="s">
        <v>1064</v>
      </c>
      <c r="P448" s="68">
        <v>120000</v>
      </c>
      <c r="Q448" s="68">
        <v>0</v>
      </c>
      <c r="R448" s="68">
        <v>0</v>
      </c>
      <c r="S448" s="65">
        <f t="shared" si="72"/>
        <v>120000</v>
      </c>
      <c r="T448" s="68">
        <f t="shared" si="73"/>
        <v>19.765775559618518</v>
      </c>
      <c r="U448" s="68">
        <v>19.765775559618518</v>
      </c>
      <c r="X448" s="8" t="e">
        <f>VLOOKUP(C448,Z:AA,2,FALSE)</f>
        <v>#N/A</v>
      </c>
    </row>
    <row r="449" spans="1:24" ht="35.25" x14ac:dyDescent="0.5">
      <c r="A449" s="8">
        <v>1</v>
      </c>
      <c r="B449" s="134">
        <f>SUBTOTAL(103,$A$381:A449)</f>
        <v>69</v>
      </c>
      <c r="C449" s="40" t="s">
        <v>622</v>
      </c>
      <c r="D449" s="64" t="s">
        <v>385</v>
      </c>
      <c r="E449" s="64"/>
      <c r="F449" s="64" t="s">
        <v>324</v>
      </c>
      <c r="G449" s="64" t="s">
        <v>388</v>
      </c>
      <c r="H449" s="64">
        <v>2</v>
      </c>
      <c r="I449" s="65">
        <v>2963</v>
      </c>
      <c r="J449" s="65">
        <v>2175.9</v>
      </c>
      <c r="K449" s="65">
        <v>2084.1</v>
      </c>
      <c r="L449" s="66">
        <v>123</v>
      </c>
      <c r="M449" s="64" t="s">
        <v>275</v>
      </c>
      <c r="N449" s="64" t="s">
        <v>279</v>
      </c>
      <c r="O449" s="67" t="s">
        <v>1064</v>
      </c>
      <c r="P449" s="68">
        <v>100000</v>
      </c>
      <c r="Q449" s="68">
        <v>0</v>
      </c>
      <c r="R449" s="68">
        <v>0</v>
      </c>
      <c r="S449" s="65">
        <f t="shared" si="72"/>
        <v>100000</v>
      </c>
      <c r="T449" s="68">
        <f t="shared" si="73"/>
        <v>33.74957813027337</v>
      </c>
      <c r="U449" s="68">
        <v>33.74957813027337</v>
      </c>
      <c r="X449" s="8" t="e">
        <f>VLOOKUP(C449,Z:AA,2,FALSE)</f>
        <v>#N/A</v>
      </c>
    </row>
    <row r="450" spans="1:24" ht="35.25" x14ac:dyDescent="0.5">
      <c r="A450" s="8">
        <v>1</v>
      </c>
      <c r="B450" s="134">
        <f>SUBTOTAL(103,$A$381:A450)</f>
        <v>70</v>
      </c>
      <c r="C450" s="40" t="s">
        <v>623</v>
      </c>
      <c r="D450" s="64" t="s">
        <v>326</v>
      </c>
      <c r="E450" s="64"/>
      <c r="F450" s="64" t="s">
        <v>324</v>
      </c>
      <c r="G450" s="64" t="s">
        <v>388</v>
      </c>
      <c r="H450" s="64">
        <v>2</v>
      </c>
      <c r="I450" s="65">
        <v>2482.1</v>
      </c>
      <c r="J450" s="65">
        <v>2181.5500000000002</v>
      </c>
      <c r="K450" s="65">
        <v>1858.6</v>
      </c>
      <c r="L450" s="66">
        <v>96</v>
      </c>
      <c r="M450" s="64" t="s">
        <v>275</v>
      </c>
      <c r="N450" s="64" t="s">
        <v>279</v>
      </c>
      <c r="O450" s="67" t="s">
        <v>1068</v>
      </c>
      <c r="P450" s="68">
        <v>99900</v>
      </c>
      <c r="Q450" s="68">
        <v>0</v>
      </c>
      <c r="R450" s="68">
        <v>0</v>
      </c>
      <c r="S450" s="65">
        <f t="shared" si="72"/>
        <v>99900</v>
      </c>
      <c r="T450" s="68">
        <f t="shared" si="73"/>
        <v>40.248176946940092</v>
      </c>
      <c r="U450" s="68">
        <v>40.248176946940092</v>
      </c>
      <c r="X450" s="8" t="e">
        <f>VLOOKUP(C450,Z:AA,2,FALSE)</f>
        <v>#N/A</v>
      </c>
    </row>
    <row r="451" spans="1:24" ht="35.25" x14ac:dyDescent="0.5">
      <c r="A451" s="8">
        <v>1</v>
      </c>
      <c r="B451" s="134">
        <f>SUBTOTAL(103,$A$381:A451)</f>
        <v>71</v>
      </c>
      <c r="C451" s="40" t="s">
        <v>624</v>
      </c>
      <c r="D451" s="64" t="s">
        <v>389</v>
      </c>
      <c r="E451" s="64"/>
      <c r="F451" s="64" t="s">
        <v>324</v>
      </c>
      <c r="G451" s="64" t="s">
        <v>366</v>
      </c>
      <c r="H451" s="64">
        <v>4</v>
      </c>
      <c r="I451" s="65">
        <v>3579.9</v>
      </c>
      <c r="J451" s="65">
        <v>3134.6</v>
      </c>
      <c r="K451" s="65">
        <v>3134.6</v>
      </c>
      <c r="L451" s="66">
        <v>151</v>
      </c>
      <c r="M451" s="64" t="s">
        <v>275</v>
      </c>
      <c r="N451" s="64" t="s">
        <v>279</v>
      </c>
      <c r="O451" s="67" t="s">
        <v>1070</v>
      </c>
      <c r="P451" s="68">
        <v>120000</v>
      </c>
      <c r="Q451" s="68">
        <v>0</v>
      </c>
      <c r="R451" s="68">
        <v>0</v>
      </c>
      <c r="S451" s="65">
        <f t="shared" si="72"/>
        <v>120000</v>
      </c>
      <c r="T451" s="68">
        <f t="shared" si="73"/>
        <v>33.520489399145227</v>
      </c>
      <c r="U451" s="68">
        <v>33.520489399145227</v>
      </c>
      <c r="X451" s="8" t="e">
        <f>VLOOKUP(C451,Z:AA,2,FALSE)</f>
        <v>#N/A</v>
      </c>
    </row>
    <row r="452" spans="1:24" ht="35.25" x14ac:dyDescent="0.5">
      <c r="A452" s="8">
        <v>1</v>
      </c>
      <c r="B452" s="134">
        <f>SUBTOTAL(103,$A$381:A452)</f>
        <v>72</v>
      </c>
      <c r="C452" s="40" t="s">
        <v>625</v>
      </c>
      <c r="D452" s="64" t="s">
        <v>390</v>
      </c>
      <c r="E452" s="64"/>
      <c r="F452" s="64" t="s">
        <v>277</v>
      </c>
      <c r="G452" s="64" t="s">
        <v>325</v>
      </c>
      <c r="H452" s="64">
        <v>1</v>
      </c>
      <c r="I452" s="65">
        <v>1637</v>
      </c>
      <c r="J452" s="65">
        <v>983.6</v>
      </c>
      <c r="K452" s="65">
        <v>768.5</v>
      </c>
      <c r="L452" s="66">
        <v>71</v>
      </c>
      <c r="M452" s="64" t="s">
        <v>275</v>
      </c>
      <c r="N452" s="64" t="s">
        <v>279</v>
      </c>
      <c r="O452" s="67" t="s">
        <v>1068</v>
      </c>
      <c r="P452" s="68">
        <v>120000</v>
      </c>
      <c r="Q452" s="68">
        <v>0</v>
      </c>
      <c r="R452" s="68">
        <v>0</v>
      </c>
      <c r="S452" s="65">
        <f t="shared" si="72"/>
        <v>120000</v>
      </c>
      <c r="T452" s="68">
        <f t="shared" si="73"/>
        <v>73.304825901038484</v>
      </c>
      <c r="U452" s="68">
        <v>73.304825901038484</v>
      </c>
      <c r="X452" s="8" t="e">
        <f>VLOOKUP(C452,Z:AA,2,FALSE)</f>
        <v>#N/A</v>
      </c>
    </row>
    <row r="453" spans="1:24" ht="35.25" x14ac:dyDescent="0.5">
      <c r="A453" s="8">
        <v>1</v>
      </c>
      <c r="B453" s="134">
        <f>SUBTOTAL(103,$A$381:A453)</f>
        <v>73</v>
      </c>
      <c r="C453" s="40" t="s">
        <v>626</v>
      </c>
      <c r="D453" s="64" t="s">
        <v>323</v>
      </c>
      <c r="E453" s="64"/>
      <c r="F453" s="64" t="s">
        <v>324</v>
      </c>
      <c r="G453" s="64" t="s">
        <v>366</v>
      </c>
      <c r="H453" s="64">
        <v>3</v>
      </c>
      <c r="I453" s="65">
        <v>2249.1</v>
      </c>
      <c r="J453" s="65">
        <v>2046.7</v>
      </c>
      <c r="K453" s="65">
        <v>2046.7</v>
      </c>
      <c r="L453" s="66">
        <v>97</v>
      </c>
      <c r="M453" s="64" t="s">
        <v>275</v>
      </c>
      <c r="N453" s="64" t="s">
        <v>279</v>
      </c>
      <c r="O453" s="67" t="s">
        <v>1070</v>
      </c>
      <c r="P453" s="68">
        <v>100000</v>
      </c>
      <c r="Q453" s="68">
        <v>0</v>
      </c>
      <c r="R453" s="68">
        <v>0</v>
      </c>
      <c r="S453" s="65">
        <f t="shared" si="72"/>
        <v>100000</v>
      </c>
      <c r="T453" s="68">
        <f t="shared" si="73"/>
        <v>44.462229336178915</v>
      </c>
      <c r="U453" s="68">
        <v>44.462229336178915</v>
      </c>
      <c r="X453" s="8" t="e">
        <f>VLOOKUP(C453,Z:AA,2,FALSE)</f>
        <v>#N/A</v>
      </c>
    </row>
    <row r="454" spans="1:24" ht="35.25" x14ac:dyDescent="0.5">
      <c r="A454" s="8">
        <v>1</v>
      </c>
      <c r="B454" s="134">
        <f>SUBTOTAL(103,$A$381:A454)</f>
        <v>74</v>
      </c>
      <c r="C454" s="40" t="s">
        <v>627</v>
      </c>
      <c r="D454" s="64" t="s">
        <v>323</v>
      </c>
      <c r="E454" s="64"/>
      <c r="F454" s="64" t="s">
        <v>277</v>
      </c>
      <c r="G454" s="64" t="s">
        <v>366</v>
      </c>
      <c r="H454" s="64">
        <v>1</v>
      </c>
      <c r="I454" s="65">
        <v>867.9</v>
      </c>
      <c r="J454" s="65">
        <v>809.2</v>
      </c>
      <c r="K454" s="65">
        <v>766.2</v>
      </c>
      <c r="L454" s="66">
        <v>36</v>
      </c>
      <c r="M454" s="64" t="s">
        <v>275</v>
      </c>
      <c r="N454" s="64" t="s">
        <v>279</v>
      </c>
      <c r="O454" s="67" t="s">
        <v>363</v>
      </c>
      <c r="P454" s="68">
        <v>100000</v>
      </c>
      <c r="Q454" s="68">
        <v>0</v>
      </c>
      <c r="R454" s="68">
        <v>0</v>
      </c>
      <c r="S454" s="65">
        <f t="shared" si="72"/>
        <v>100000</v>
      </c>
      <c r="T454" s="68">
        <f t="shared" si="73"/>
        <v>115.22064754003918</v>
      </c>
      <c r="U454" s="68">
        <v>115.22064754003918</v>
      </c>
      <c r="X454" s="8" t="e">
        <f>VLOOKUP(C454,Z:AA,2,FALSE)</f>
        <v>#N/A</v>
      </c>
    </row>
    <row r="455" spans="1:24" ht="35.25" x14ac:dyDescent="0.5">
      <c r="A455" s="8">
        <v>1</v>
      </c>
      <c r="B455" s="134">
        <f>SUBTOTAL(103,$A$381:A455)</f>
        <v>75</v>
      </c>
      <c r="C455" s="40" t="s">
        <v>628</v>
      </c>
      <c r="D455" s="64" t="s">
        <v>391</v>
      </c>
      <c r="E455" s="64"/>
      <c r="F455" s="64" t="s">
        <v>324</v>
      </c>
      <c r="G455" s="64" t="s">
        <v>366</v>
      </c>
      <c r="H455" s="64">
        <v>3</v>
      </c>
      <c r="I455" s="65">
        <v>2653.8</v>
      </c>
      <c r="J455" s="65">
        <v>2443.1</v>
      </c>
      <c r="K455" s="65">
        <v>2354.1</v>
      </c>
      <c r="L455" s="66">
        <v>102</v>
      </c>
      <c r="M455" s="64" t="s">
        <v>275</v>
      </c>
      <c r="N455" s="64" t="s">
        <v>279</v>
      </c>
      <c r="O455" s="67" t="s">
        <v>1063</v>
      </c>
      <c r="P455" s="68">
        <v>120000</v>
      </c>
      <c r="Q455" s="68">
        <v>0</v>
      </c>
      <c r="R455" s="68">
        <v>0</v>
      </c>
      <c r="S455" s="65">
        <f t="shared" si="72"/>
        <v>120000</v>
      </c>
      <c r="T455" s="68">
        <f t="shared" si="73"/>
        <v>45.218177707438386</v>
      </c>
      <c r="U455" s="68">
        <v>45.218177707438386</v>
      </c>
      <c r="X455" s="8" t="e">
        <f>VLOOKUP(C455,Z:AA,2,FALSE)</f>
        <v>#N/A</v>
      </c>
    </row>
    <row r="456" spans="1:24" ht="35.25" x14ac:dyDescent="0.5">
      <c r="A456" s="8">
        <v>1</v>
      </c>
      <c r="B456" s="134">
        <f>SUBTOTAL(103,$A$381:A456)</f>
        <v>76</v>
      </c>
      <c r="C456" s="40" t="s">
        <v>629</v>
      </c>
      <c r="D456" s="64" t="s">
        <v>391</v>
      </c>
      <c r="E456" s="64"/>
      <c r="F456" s="64" t="s">
        <v>324</v>
      </c>
      <c r="G456" s="64" t="s">
        <v>366</v>
      </c>
      <c r="H456" s="64">
        <v>3</v>
      </c>
      <c r="I456" s="65">
        <v>2632.8</v>
      </c>
      <c r="J456" s="65">
        <v>2351.9</v>
      </c>
      <c r="K456" s="65">
        <v>2335.8000000000002</v>
      </c>
      <c r="L456" s="66">
        <v>107</v>
      </c>
      <c r="M456" s="64" t="s">
        <v>275</v>
      </c>
      <c r="N456" s="64" t="s">
        <v>279</v>
      </c>
      <c r="O456" s="67" t="s">
        <v>1063</v>
      </c>
      <c r="P456" s="68">
        <v>120000</v>
      </c>
      <c r="Q456" s="68">
        <v>0</v>
      </c>
      <c r="R456" s="68">
        <v>0</v>
      </c>
      <c r="S456" s="65">
        <f t="shared" si="72"/>
        <v>120000</v>
      </c>
      <c r="T456" s="68">
        <f t="shared" si="73"/>
        <v>45.578851412944388</v>
      </c>
      <c r="U456" s="68">
        <v>45.578851412944388</v>
      </c>
      <c r="X456" s="8" t="e">
        <f>VLOOKUP(C456,Z:AA,2,FALSE)</f>
        <v>#N/A</v>
      </c>
    </row>
    <row r="457" spans="1:24" ht="35.25" x14ac:dyDescent="0.5">
      <c r="A457" s="8">
        <v>1</v>
      </c>
      <c r="B457" s="134">
        <f>SUBTOTAL(103,$A$381:A457)</f>
        <v>77</v>
      </c>
      <c r="C457" s="40" t="s">
        <v>630</v>
      </c>
      <c r="D457" s="64" t="s">
        <v>323</v>
      </c>
      <c r="E457" s="64"/>
      <c r="F457" s="64" t="s">
        <v>277</v>
      </c>
      <c r="G457" s="64" t="s">
        <v>372</v>
      </c>
      <c r="H457" s="64">
        <v>1</v>
      </c>
      <c r="I457" s="65">
        <v>3626.2</v>
      </c>
      <c r="J457" s="65">
        <v>3322.8</v>
      </c>
      <c r="K457" s="65">
        <v>3152.1</v>
      </c>
      <c r="L457" s="66">
        <v>152</v>
      </c>
      <c r="M457" s="64" t="s">
        <v>275</v>
      </c>
      <c r="N457" s="64" t="s">
        <v>279</v>
      </c>
      <c r="O457" s="67" t="s">
        <v>1063</v>
      </c>
      <c r="P457" s="68">
        <v>120000</v>
      </c>
      <c r="Q457" s="68">
        <v>0</v>
      </c>
      <c r="R457" s="68">
        <v>0</v>
      </c>
      <c r="S457" s="65">
        <f t="shared" si="72"/>
        <v>120000</v>
      </c>
      <c r="T457" s="68">
        <f t="shared" si="73"/>
        <v>33.092493519386686</v>
      </c>
      <c r="U457" s="68">
        <v>33.092493519386686</v>
      </c>
      <c r="X457" s="8" t="e">
        <f>VLOOKUP(C457,Z:AA,2,FALSE)</f>
        <v>#N/A</v>
      </c>
    </row>
    <row r="458" spans="1:24" ht="35.25" x14ac:dyDescent="0.5">
      <c r="A458" s="8">
        <v>1</v>
      </c>
      <c r="B458" s="134">
        <f>SUBTOTAL(103,$A$381:A458)</f>
        <v>78</v>
      </c>
      <c r="C458" s="40" t="s">
        <v>631</v>
      </c>
      <c r="D458" s="64" t="s">
        <v>320</v>
      </c>
      <c r="E458" s="64"/>
      <c r="F458" s="64" t="s">
        <v>324</v>
      </c>
      <c r="G458" s="64" t="s">
        <v>366</v>
      </c>
      <c r="H458" s="64">
        <v>4</v>
      </c>
      <c r="I458" s="65">
        <v>3900.1</v>
      </c>
      <c r="J458" s="65">
        <v>3632.2</v>
      </c>
      <c r="K458" s="65">
        <v>3566.5</v>
      </c>
      <c r="L458" s="66">
        <v>174</v>
      </c>
      <c r="M458" s="64" t="s">
        <v>275</v>
      </c>
      <c r="N458" s="64" t="s">
        <v>279</v>
      </c>
      <c r="O458" s="67" t="s">
        <v>1063</v>
      </c>
      <c r="P458" s="68">
        <v>120000</v>
      </c>
      <c r="Q458" s="68">
        <v>0</v>
      </c>
      <c r="R458" s="68">
        <v>0</v>
      </c>
      <c r="S458" s="65">
        <f t="shared" si="72"/>
        <v>120000</v>
      </c>
      <c r="T458" s="68">
        <f t="shared" si="73"/>
        <v>30.768441834824749</v>
      </c>
      <c r="U458" s="68">
        <v>30.768441834824749</v>
      </c>
      <c r="X458" s="8" t="e">
        <f>VLOOKUP(C458,Z:AA,2,FALSE)</f>
        <v>#N/A</v>
      </c>
    </row>
    <row r="459" spans="1:24" ht="35.25" x14ac:dyDescent="0.5">
      <c r="A459" s="8">
        <v>1</v>
      </c>
      <c r="B459" s="134">
        <f>SUBTOTAL(103,$A$381:A459)</f>
        <v>79</v>
      </c>
      <c r="C459" s="40" t="s">
        <v>632</v>
      </c>
      <c r="D459" s="64" t="s">
        <v>392</v>
      </c>
      <c r="E459" s="64"/>
      <c r="F459" s="64" t="s">
        <v>324</v>
      </c>
      <c r="G459" s="64" t="s">
        <v>366</v>
      </c>
      <c r="H459" s="64">
        <v>4</v>
      </c>
      <c r="I459" s="65">
        <v>3861</v>
      </c>
      <c r="J459" s="65">
        <v>3604.2</v>
      </c>
      <c r="K459" s="65">
        <v>3552.1</v>
      </c>
      <c r="L459" s="66">
        <v>165</v>
      </c>
      <c r="M459" s="64" t="s">
        <v>275</v>
      </c>
      <c r="N459" s="64" t="s">
        <v>279</v>
      </c>
      <c r="O459" s="67" t="s">
        <v>1063</v>
      </c>
      <c r="P459" s="68">
        <v>120000</v>
      </c>
      <c r="Q459" s="68">
        <v>0</v>
      </c>
      <c r="R459" s="68">
        <v>0</v>
      </c>
      <c r="S459" s="65">
        <f t="shared" si="72"/>
        <v>120000</v>
      </c>
      <c r="T459" s="68">
        <f t="shared" si="73"/>
        <v>31.08003108003108</v>
      </c>
      <c r="U459" s="68">
        <v>31.08003108003108</v>
      </c>
      <c r="X459" s="8" t="e">
        <f>VLOOKUP(C459,Z:AA,2,FALSE)</f>
        <v>#N/A</v>
      </c>
    </row>
    <row r="460" spans="1:24" ht="35.25" x14ac:dyDescent="0.5">
      <c r="A460" s="8">
        <v>1</v>
      </c>
      <c r="B460" s="134">
        <f>SUBTOTAL(103,$A$381:A460)</f>
        <v>80</v>
      </c>
      <c r="C460" s="40" t="s">
        <v>633</v>
      </c>
      <c r="D460" s="64" t="s">
        <v>393</v>
      </c>
      <c r="E460" s="64"/>
      <c r="F460" s="64" t="s">
        <v>277</v>
      </c>
      <c r="G460" s="64" t="s">
        <v>372</v>
      </c>
      <c r="H460" s="64">
        <v>1</v>
      </c>
      <c r="I460" s="65">
        <v>1800.4</v>
      </c>
      <c r="J460" s="65">
        <v>1643.1</v>
      </c>
      <c r="K460" s="65">
        <v>1043.0999999999999</v>
      </c>
      <c r="L460" s="66">
        <v>59</v>
      </c>
      <c r="M460" s="64" t="s">
        <v>275</v>
      </c>
      <c r="N460" s="64" t="s">
        <v>279</v>
      </c>
      <c r="O460" s="67" t="s">
        <v>1079</v>
      </c>
      <c r="P460" s="68">
        <v>100000</v>
      </c>
      <c r="Q460" s="68">
        <v>0</v>
      </c>
      <c r="R460" s="68">
        <v>0</v>
      </c>
      <c r="S460" s="65">
        <f t="shared" si="72"/>
        <v>100000</v>
      </c>
      <c r="T460" s="68">
        <f t="shared" si="73"/>
        <v>55.543212619417908</v>
      </c>
      <c r="U460" s="68">
        <v>55.543212619417908</v>
      </c>
      <c r="X460" s="8" t="e">
        <f>VLOOKUP(C460,Z:AA,2,FALSE)</f>
        <v>#N/A</v>
      </c>
    </row>
    <row r="461" spans="1:24" ht="35.25" x14ac:dyDescent="0.5">
      <c r="A461" s="8">
        <v>1</v>
      </c>
      <c r="B461" s="134">
        <f>SUBTOTAL(103,$A$381:A461)</f>
        <v>81</v>
      </c>
      <c r="C461" s="40" t="s">
        <v>634</v>
      </c>
      <c r="D461" s="64">
        <v>1962</v>
      </c>
      <c r="E461" s="64"/>
      <c r="F461" s="64" t="s">
        <v>277</v>
      </c>
      <c r="G461" s="64">
        <v>5</v>
      </c>
      <c r="H461" s="64">
        <v>4</v>
      </c>
      <c r="I461" s="65">
        <v>4073.9</v>
      </c>
      <c r="J461" s="65">
        <v>3133.8</v>
      </c>
      <c r="K461" s="65">
        <v>2004.3</v>
      </c>
      <c r="L461" s="66">
        <v>154</v>
      </c>
      <c r="M461" s="64" t="s">
        <v>275</v>
      </c>
      <c r="N461" s="64" t="s">
        <v>279</v>
      </c>
      <c r="O461" s="67" t="s">
        <v>1065</v>
      </c>
      <c r="P461" s="68">
        <v>100000</v>
      </c>
      <c r="Q461" s="68">
        <v>0</v>
      </c>
      <c r="R461" s="68">
        <v>0</v>
      </c>
      <c r="S461" s="65">
        <f t="shared" si="72"/>
        <v>100000</v>
      </c>
      <c r="T461" s="68">
        <f t="shared" si="73"/>
        <v>24.546503350597707</v>
      </c>
      <c r="U461" s="68">
        <v>24.546503350597707</v>
      </c>
      <c r="X461" s="8" t="e">
        <f>VLOOKUP(C461,Z:AA,2,FALSE)</f>
        <v>#N/A</v>
      </c>
    </row>
    <row r="462" spans="1:24" ht="35.25" x14ac:dyDescent="0.5">
      <c r="A462" s="8">
        <v>1</v>
      </c>
      <c r="B462" s="134">
        <f>SUBTOTAL(103,$A$381:A462)</f>
        <v>82</v>
      </c>
      <c r="C462" s="40" t="s">
        <v>635</v>
      </c>
      <c r="D462" s="64" t="s">
        <v>389</v>
      </c>
      <c r="E462" s="64"/>
      <c r="F462" s="64" t="s">
        <v>324</v>
      </c>
      <c r="G462" s="64" t="s">
        <v>366</v>
      </c>
      <c r="H462" s="64">
        <v>6</v>
      </c>
      <c r="I462" s="65">
        <v>5192.3</v>
      </c>
      <c r="J462" s="65">
        <v>4680.5</v>
      </c>
      <c r="K462" s="65">
        <v>4680.5</v>
      </c>
      <c r="L462" s="66">
        <v>526</v>
      </c>
      <c r="M462" s="64" t="s">
        <v>275</v>
      </c>
      <c r="N462" s="64" t="s">
        <v>279</v>
      </c>
      <c r="O462" s="67" t="s">
        <v>1074</v>
      </c>
      <c r="P462" s="68">
        <v>120000</v>
      </c>
      <c r="Q462" s="68">
        <v>0</v>
      </c>
      <c r="R462" s="68">
        <v>0</v>
      </c>
      <c r="S462" s="65">
        <f t="shared" ref="S462:S525" si="75">P462-Q462-R462</f>
        <v>120000</v>
      </c>
      <c r="T462" s="68">
        <f t="shared" ref="T462:T525" si="76">P462/I462</f>
        <v>23.111145349844961</v>
      </c>
      <c r="U462" s="68">
        <v>23.111145349844961</v>
      </c>
      <c r="X462" s="8" t="e">
        <f>VLOOKUP(C462,Z:AA,2,FALSE)</f>
        <v>#N/A</v>
      </c>
    </row>
    <row r="463" spans="1:24" ht="35.25" x14ac:dyDescent="0.5">
      <c r="A463" s="8">
        <v>1</v>
      </c>
      <c r="B463" s="134">
        <f>SUBTOTAL(103,$A$381:A463)</f>
        <v>83</v>
      </c>
      <c r="C463" s="40" t="s">
        <v>636</v>
      </c>
      <c r="D463" s="64" t="s">
        <v>394</v>
      </c>
      <c r="E463" s="64"/>
      <c r="F463" s="64" t="s">
        <v>324</v>
      </c>
      <c r="G463" s="64" t="s">
        <v>366</v>
      </c>
      <c r="H463" s="64">
        <v>4</v>
      </c>
      <c r="I463" s="65">
        <v>3507.7</v>
      </c>
      <c r="J463" s="65">
        <v>3166</v>
      </c>
      <c r="K463" s="65">
        <v>3166</v>
      </c>
      <c r="L463" s="66">
        <v>356</v>
      </c>
      <c r="M463" s="64" t="s">
        <v>275</v>
      </c>
      <c r="N463" s="64" t="s">
        <v>279</v>
      </c>
      <c r="O463" s="67" t="s">
        <v>1074</v>
      </c>
      <c r="P463" s="68">
        <v>120000</v>
      </c>
      <c r="Q463" s="68">
        <v>0</v>
      </c>
      <c r="R463" s="68">
        <v>0</v>
      </c>
      <c r="S463" s="65">
        <f t="shared" si="75"/>
        <v>120000</v>
      </c>
      <c r="T463" s="68">
        <f t="shared" si="76"/>
        <v>34.210451292869976</v>
      </c>
      <c r="U463" s="68">
        <v>34.210451292869976</v>
      </c>
      <c r="X463" s="8" t="e">
        <f>VLOOKUP(C463,Z:AA,2,FALSE)</f>
        <v>#N/A</v>
      </c>
    </row>
    <row r="464" spans="1:24" ht="35.25" x14ac:dyDescent="0.5">
      <c r="A464" s="8">
        <v>1</v>
      </c>
      <c r="B464" s="134">
        <f>SUBTOTAL(103,$A$381:A464)</f>
        <v>84</v>
      </c>
      <c r="C464" s="40" t="s">
        <v>637</v>
      </c>
      <c r="D464" s="64" t="s">
        <v>375</v>
      </c>
      <c r="E464" s="64"/>
      <c r="F464" s="64" t="s">
        <v>324</v>
      </c>
      <c r="G464" s="64" t="s">
        <v>366</v>
      </c>
      <c r="H464" s="64">
        <v>5</v>
      </c>
      <c r="I464" s="65">
        <v>3950.6</v>
      </c>
      <c r="J464" s="65">
        <v>2446.8000000000002</v>
      </c>
      <c r="K464" s="65">
        <v>2359.5</v>
      </c>
      <c r="L464" s="66">
        <v>195</v>
      </c>
      <c r="M464" s="64" t="s">
        <v>275</v>
      </c>
      <c r="N464" s="64" t="s">
        <v>279</v>
      </c>
      <c r="O464" s="67" t="s">
        <v>1091</v>
      </c>
      <c r="P464" s="68">
        <v>120000</v>
      </c>
      <c r="Q464" s="68">
        <v>0</v>
      </c>
      <c r="R464" s="68">
        <v>0</v>
      </c>
      <c r="S464" s="65">
        <f t="shared" si="75"/>
        <v>120000</v>
      </c>
      <c r="T464" s="68">
        <f t="shared" si="76"/>
        <v>30.375132891206398</v>
      </c>
      <c r="U464" s="68">
        <v>30.375132891206398</v>
      </c>
      <c r="X464" s="8" t="e">
        <f>VLOOKUP(C464,Z:AA,2,FALSE)</f>
        <v>#N/A</v>
      </c>
    </row>
    <row r="465" spans="1:24" ht="35.25" x14ac:dyDescent="0.5">
      <c r="A465" s="8">
        <v>1</v>
      </c>
      <c r="B465" s="134">
        <f>SUBTOTAL(103,$A$381:A465)</f>
        <v>85</v>
      </c>
      <c r="C465" s="40" t="s">
        <v>638</v>
      </c>
      <c r="D465" s="64" t="s">
        <v>336</v>
      </c>
      <c r="E465" s="64"/>
      <c r="F465" s="64" t="s">
        <v>324</v>
      </c>
      <c r="G465" s="64" t="s">
        <v>366</v>
      </c>
      <c r="H465" s="64">
        <v>5</v>
      </c>
      <c r="I465" s="65">
        <v>5435.8</v>
      </c>
      <c r="J465" s="65">
        <v>3922.5</v>
      </c>
      <c r="K465" s="65">
        <v>3907.5</v>
      </c>
      <c r="L465" s="66">
        <v>160</v>
      </c>
      <c r="M465" s="64" t="s">
        <v>275</v>
      </c>
      <c r="N465" s="64" t="s">
        <v>279</v>
      </c>
      <c r="O465" s="67" t="s">
        <v>1063</v>
      </c>
      <c r="P465" s="68">
        <v>120000</v>
      </c>
      <c r="Q465" s="68">
        <v>0</v>
      </c>
      <c r="R465" s="68">
        <v>0</v>
      </c>
      <c r="S465" s="65">
        <f t="shared" si="75"/>
        <v>120000</v>
      </c>
      <c r="T465" s="68">
        <f t="shared" si="76"/>
        <v>22.075867397623163</v>
      </c>
      <c r="U465" s="68">
        <v>22.075867397623163</v>
      </c>
      <c r="X465" s="8" t="e">
        <f>VLOOKUP(C465,Z:AA,2,FALSE)</f>
        <v>#N/A</v>
      </c>
    </row>
    <row r="466" spans="1:24" ht="35.25" x14ac:dyDescent="0.5">
      <c r="A466" s="8">
        <v>1</v>
      </c>
      <c r="B466" s="134">
        <f>SUBTOTAL(103,$A$381:A466)</f>
        <v>86</v>
      </c>
      <c r="C466" s="40" t="s">
        <v>639</v>
      </c>
      <c r="D466" s="64" t="s">
        <v>375</v>
      </c>
      <c r="E466" s="64"/>
      <c r="F466" s="64" t="s">
        <v>324</v>
      </c>
      <c r="G466" s="64" t="s">
        <v>366</v>
      </c>
      <c r="H466" s="64">
        <v>4</v>
      </c>
      <c r="I466" s="65">
        <v>4425.6000000000004</v>
      </c>
      <c r="J466" s="65">
        <v>3128.2</v>
      </c>
      <c r="K466" s="65">
        <v>1799.3</v>
      </c>
      <c r="L466" s="66">
        <v>137</v>
      </c>
      <c r="M466" s="64" t="s">
        <v>275</v>
      </c>
      <c r="N466" s="64" t="s">
        <v>279</v>
      </c>
      <c r="O466" s="67" t="s">
        <v>1065</v>
      </c>
      <c r="P466" s="68">
        <v>120000</v>
      </c>
      <c r="Q466" s="68">
        <v>0</v>
      </c>
      <c r="R466" s="68">
        <v>0</v>
      </c>
      <c r="S466" s="65">
        <f t="shared" si="75"/>
        <v>120000</v>
      </c>
      <c r="T466" s="68">
        <f t="shared" si="76"/>
        <v>27.114967462039044</v>
      </c>
      <c r="U466" s="68">
        <v>27.114967462039044</v>
      </c>
      <c r="X466" s="8" t="e">
        <f>VLOOKUP(C466,Z:AA,2,FALSE)</f>
        <v>#N/A</v>
      </c>
    </row>
    <row r="467" spans="1:24" ht="35.25" x14ac:dyDescent="0.5">
      <c r="A467" s="8">
        <v>1</v>
      </c>
      <c r="B467" s="134">
        <f>SUBTOTAL(103,$A$381:A467)</f>
        <v>87</v>
      </c>
      <c r="C467" s="40" t="s">
        <v>640</v>
      </c>
      <c r="D467" s="64" t="s">
        <v>387</v>
      </c>
      <c r="E467" s="64"/>
      <c r="F467" s="64" t="s">
        <v>324</v>
      </c>
      <c r="G467" s="64" t="s">
        <v>366</v>
      </c>
      <c r="H467" s="64">
        <v>3</v>
      </c>
      <c r="I467" s="65">
        <v>2899.7</v>
      </c>
      <c r="J467" s="65">
        <v>2636.4</v>
      </c>
      <c r="K467" s="65">
        <v>2071.8000000000002</v>
      </c>
      <c r="L467" s="66">
        <v>83</v>
      </c>
      <c r="M467" s="64" t="s">
        <v>275</v>
      </c>
      <c r="N467" s="64" t="s">
        <v>279</v>
      </c>
      <c r="O467" s="67" t="s">
        <v>1063</v>
      </c>
      <c r="P467" s="68">
        <v>120000</v>
      </c>
      <c r="Q467" s="68">
        <v>0</v>
      </c>
      <c r="R467" s="68">
        <v>0</v>
      </c>
      <c r="S467" s="65">
        <f t="shared" si="75"/>
        <v>120000</v>
      </c>
      <c r="T467" s="68">
        <f t="shared" si="76"/>
        <v>41.383591406007518</v>
      </c>
      <c r="U467" s="68">
        <v>41.383591406007518</v>
      </c>
      <c r="X467" s="8" t="e">
        <f>VLOOKUP(C467,Z:AA,2,FALSE)</f>
        <v>#N/A</v>
      </c>
    </row>
    <row r="468" spans="1:24" ht="35.25" x14ac:dyDescent="0.5">
      <c r="A468" s="8">
        <v>1</v>
      </c>
      <c r="B468" s="134">
        <f>SUBTOTAL(103,$A$381:A468)</f>
        <v>88</v>
      </c>
      <c r="C468" s="40" t="s">
        <v>641</v>
      </c>
      <c r="D468" s="64">
        <v>1959</v>
      </c>
      <c r="E468" s="64"/>
      <c r="F468" s="64" t="s">
        <v>277</v>
      </c>
      <c r="G468" s="64">
        <v>5</v>
      </c>
      <c r="H468" s="64">
        <v>3</v>
      </c>
      <c r="I468" s="65">
        <v>5255.6</v>
      </c>
      <c r="J468" s="65">
        <v>3803.1</v>
      </c>
      <c r="K468" s="65">
        <v>2288.9</v>
      </c>
      <c r="L468" s="66">
        <v>136</v>
      </c>
      <c r="M468" s="64" t="s">
        <v>275</v>
      </c>
      <c r="N468" s="64" t="s">
        <v>279</v>
      </c>
      <c r="O468" s="67" t="s">
        <v>1065</v>
      </c>
      <c r="P468" s="68">
        <v>120000</v>
      </c>
      <c r="Q468" s="68">
        <v>0</v>
      </c>
      <c r="R468" s="68">
        <v>0</v>
      </c>
      <c r="S468" s="65">
        <f t="shared" si="75"/>
        <v>120000</v>
      </c>
      <c r="T468" s="68">
        <f t="shared" si="76"/>
        <v>22.832787883400563</v>
      </c>
      <c r="U468" s="68">
        <v>22.832787883400563</v>
      </c>
      <c r="X468" s="8" t="e">
        <f>VLOOKUP(C468,Z:AA,2,FALSE)</f>
        <v>#N/A</v>
      </c>
    </row>
    <row r="469" spans="1:24" ht="35.25" x14ac:dyDescent="0.5">
      <c r="A469" s="8">
        <v>1</v>
      </c>
      <c r="B469" s="134">
        <f>SUBTOTAL(103,$A$381:A469)</f>
        <v>89</v>
      </c>
      <c r="C469" s="40" t="s">
        <v>642</v>
      </c>
      <c r="D469" s="64" t="s">
        <v>376</v>
      </c>
      <c r="E469" s="64"/>
      <c r="F469" s="64" t="s">
        <v>277</v>
      </c>
      <c r="G469" s="64" t="s">
        <v>366</v>
      </c>
      <c r="H469" s="64">
        <v>3</v>
      </c>
      <c r="I469" s="65">
        <v>2923.9</v>
      </c>
      <c r="J469" s="65">
        <v>2704.4</v>
      </c>
      <c r="K469" s="65">
        <v>1930.7</v>
      </c>
      <c r="L469" s="66">
        <v>105</v>
      </c>
      <c r="M469" s="64" t="s">
        <v>275</v>
      </c>
      <c r="N469" s="64" t="s">
        <v>279</v>
      </c>
      <c r="O469" s="67" t="s">
        <v>1090</v>
      </c>
      <c r="P469" s="68">
        <v>120000</v>
      </c>
      <c r="Q469" s="68">
        <v>0</v>
      </c>
      <c r="R469" s="68">
        <v>0</v>
      </c>
      <c r="S469" s="65">
        <f t="shared" si="75"/>
        <v>120000</v>
      </c>
      <c r="T469" s="68">
        <f t="shared" si="76"/>
        <v>41.041075276172236</v>
      </c>
      <c r="U469" s="68">
        <v>41.041075276172236</v>
      </c>
      <c r="X469" s="8" t="e">
        <f>VLOOKUP(C469,Z:AA,2,FALSE)</f>
        <v>#N/A</v>
      </c>
    </row>
    <row r="470" spans="1:24" ht="35.25" x14ac:dyDescent="0.5">
      <c r="A470" s="8">
        <v>1</v>
      </c>
      <c r="B470" s="134">
        <f>SUBTOTAL(103,$A$381:A470)</f>
        <v>90</v>
      </c>
      <c r="C470" s="40" t="s">
        <v>643</v>
      </c>
      <c r="D470" s="64" t="s">
        <v>326</v>
      </c>
      <c r="E470" s="64"/>
      <c r="F470" s="64" t="s">
        <v>324</v>
      </c>
      <c r="G470" s="64" t="s">
        <v>366</v>
      </c>
      <c r="H470" s="64">
        <v>5</v>
      </c>
      <c r="I470" s="65">
        <v>3950.7</v>
      </c>
      <c r="J470" s="65">
        <v>3460</v>
      </c>
      <c r="K470" s="65">
        <v>3460</v>
      </c>
      <c r="L470" s="66">
        <v>133</v>
      </c>
      <c r="M470" s="64" t="s">
        <v>275</v>
      </c>
      <c r="N470" s="64" t="s">
        <v>279</v>
      </c>
      <c r="O470" s="67" t="s">
        <v>1070</v>
      </c>
      <c r="P470" s="68">
        <v>120000</v>
      </c>
      <c r="Q470" s="68">
        <v>0</v>
      </c>
      <c r="R470" s="68">
        <v>0</v>
      </c>
      <c r="S470" s="65">
        <f t="shared" si="75"/>
        <v>120000</v>
      </c>
      <c r="T470" s="68">
        <f t="shared" si="76"/>
        <v>30.374364036752983</v>
      </c>
      <c r="U470" s="68">
        <f>T470</f>
        <v>30.374364036752983</v>
      </c>
      <c r="X470" s="8" t="e">
        <f>VLOOKUP(C470,Z:AA,2,FALSE)</f>
        <v>#N/A</v>
      </c>
    </row>
    <row r="471" spans="1:24" ht="35.25" x14ac:dyDescent="0.5">
      <c r="A471" s="8">
        <v>1</v>
      </c>
      <c r="B471" s="134">
        <f>SUBTOTAL(103,$A$381:A471)</f>
        <v>91</v>
      </c>
      <c r="C471" s="40" t="s">
        <v>644</v>
      </c>
      <c r="D471" s="64" t="s">
        <v>323</v>
      </c>
      <c r="E471" s="64"/>
      <c r="F471" s="64" t="s">
        <v>277</v>
      </c>
      <c r="G471" s="64" t="s">
        <v>366</v>
      </c>
      <c r="H471" s="64">
        <v>4</v>
      </c>
      <c r="I471" s="65">
        <v>3048.2</v>
      </c>
      <c r="J471" s="65">
        <v>2288.5</v>
      </c>
      <c r="K471" s="65">
        <v>2288.5</v>
      </c>
      <c r="L471" s="66">
        <v>98</v>
      </c>
      <c r="M471" s="64" t="s">
        <v>275</v>
      </c>
      <c r="N471" s="64" t="s">
        <v>279</v>
      </c>
      <c r="O471" s="67" t="s">
        <v>872</v>
      </c>
      <c r="P471" s="68">
        <v>100000</v>
      </c>
      <c r="Q471" s="68">
        <v>0</v>
      </c>
      <c r="R471" s="68">
        <v>0</v>
      </c>
      <c r="S471" s="65">
        <f t="shared" si="75"/>
        <v>100000</v>
      </c>
      <c r="T471" s="68">
        <f t="shared" si="76"/>
        <v>32.806246309297293</v>
      </c>
      <c r="U471" s="68">
        <v>43.696744592527857</v>
      </c>
      <c r="X471" s="8" t="e">
        <f>VLOOKUP(C471,Z:AA,2,FALSE)</f>
        <v>#N/A</v>
      </c>
    </row>
    <row r="472" spans="1:24" ht="35.25" x14ac:dyDescent="0.5">
      <c r="A472" s="8">
        <v>1</v>
      </c>
      <c r="B472" s="134">
        <f>SUBTOTAL(103,$A$381:A472)</f>
        <v>92</v>
      </c>
      <c r="C472" s="40" t="s">
        <v>645</v>
      </c>
      <c r="D472" s="64">
        <v>1961</v>
      </c>
      <c r="E472" s="64"/>
      <c r="F472" s="64" t="s">
        <v>277</v>
      </c>
      <c r="G472" s="64">
        <v>5</v>
      </c>
      <c r="H472" s="64">
        <v>2</v>
      </c>
      <c r="I472" s="65">
        <v>1703.9</v>
      </c>
      <c r="J472" s="65">
        <v>1558.5</v>
      </c>
      <c r="K472" s="65">
        <v>1516.4</v>
      </c>
      <c r="L472" s="66">
        <v>58</v>
      </c>
      <c r="M472" s="64" t="s">
        <v>275</v>
      </c>
      <c r="N472" s="64" t="s">
        <v>279</v>
      </c>
      <c r="O472" s="67" t="s">
        <v>363</v>
      </c>
      <c r="P472" s="68">
        <v>120000.25</v>
      </c>
      <c r="Q472" s="68">
        <v>0</v>
      </c>
      <c r="R472" s="68">
        <v>0</v>
      </c>
      <c r="S472" s="65">
        <f t="shared" si="75"/>
        <v>120000.25</v>
      </c>
      <c r="T472" s="68">
        <f t="shared" si="76"/>
        <v>70.426814953929224</v>
      </c>
      <c r="U472" s="68">
        <v>70.426814953929224</v>
      </c>
      <c r="X472" s="8" t="e">
        <f>VLOOKUP(C472,Z:AA,2,FALSE)</f>
        <v>#N/A</v>
      </c>
    </row>
    <row r="473" spans="1:24" ht="35.25" x14ac:dyDescent="0.5">
      <c r="A473" s="8">
        <v>1</v>
      </c>
      <c r="B473" s="134">
        <f>SUBTOTAL(103,$A$381:A473)</f>
        <v>93</v>
      </c>
      <c r="C473" s="40" t="s">
        <v>646</v>
      </c>
      <c r="D473" s="64" t="s">
        <v>395</v>
      </c>
      <c r="E473" s="64"/>
      <c r="F473" s="64" t="s">
        <v>324</v>
      </c>
      <c r="G473" s="64" t="s">
        <v>366</v>
      </c>
      <c r="H473" s="64">
        <v>3</v>
      </c>
      <c r="I473" s="65">
        <v>2812.6</v>
      </c>
      <c r="J473" s="65">
        <v>1169.5</v>
      </c>
      <c r="K473" s="65">
        <v>1169.5</v>
      </c>
      <c r="L473" s="66">
        <v>91</v>
      </c>
      <c r="M473" s="64" t="s">
        <v>275</v>
      </c>
      <c r="N473" s="64" t="s">
        <v>279</v>
      </c>
      <c r="O473" s="67" t="s">
        <v>1076</v>
      </c>
      <c r="P473" s="68">
        <v>100000</v>
      </c>
      <c r="Q473" s="68">
        <v>0</v>
      </c>
      <c r="R473" s="68">
        <v>0</v>
      </c>
      <c r="S473" s="65">
        <f t="shared" si="75"/>
        <v>100000</v>
      </c>
      <c r="T473" s="68">
        <f t="shared" si="76"/>
        <v>35.554291402972339</v>
      </c>
      <c r="U473" s="68">
        <v>48.416771569671731</v>
      </c>
      <c r="X473" s="8" t="e">
        <f>VLOOKUP(C473,Z:AA,2,FALSE)</f>
        <v>#N/A</v>
      </c>
    </row>
    <row r="474" spans="1:24" ht="35.25" x14ac:dyDescent="0.5">
      <c r="A474" s="8">
        <v>1</v>
      </c>
      <c r="B474" s="134">
        <f>SUBTOTAL(103,$A$381:A474)</f>
        <v>94</v>
      </c>
      <c r="C474" s="40" t="s">
        <v>647</v>
      </c>
      <c r="D474" s="64">
        <v>1972</v>
      </c>
      <c r="E474" s="64"/>
      <c r="F474" s="64" t="s">
        <v>277</v>
      </c>
      <c r="G474" s="64">
        <v>9</v>
      </c>
      <c r="H474" s="64">
        <v>1</v>
      </c>
      <c r="I474" s="65">
        <v>1896.4</v>
      </c>
      <c r="J474" s="65">
        <v>1896.4</v>
      </c>
      <c r="K474" s="65">
        <v>1859.1</v>
      </c>
      <c r="L474" s="66">
        <v>135</v>
      </c>
      <c r="M474" s="64" t="s">
        <v>275</v>
      </c>
      <c r="N474" s="64" t="s">
        <v>279</v>
      </c>
      <c r="O474" s="67" t="s">
        <v>362</v>
      </c>
      <c r="P474" s="68">
        <v>100000</v>
      </c>
      <c r="Q474" s="68">
        <v>0</v>
      </c>
      <c r="R474" s="68">
        <v>0</v>
      </c>
      <c r="S474" s="65">
        <f t="shared" si="75"/>
        <v>100000</v>
      </c>
      <c r="T474" s="68">
        <f t="shared" si="76"/>
        <v>52.731491246572453</v>
      </c>
      <c r="U474" s="68">
        <v>52.731491246572453</v>
      </c>
      <c r="X474" s="8" t="e">
        <f>VLOOKUP(C474,Z:AA,2,FALSE)</f>
        <v>#N/A</v>
      </c>
    </row>
    <row r="475" spans="1:24" ht="35.25" x14ac:dyDescent="0.5">
      <c r="A475" s="8">
        <v>1</v>
      </c>
      <c r="B475" s="134">
        <f>SUBTOTAL(103,$A$381:A475)</f>
        <v>95</v>
      </c>
      <c r="C475" s="40" t="s">
        <v>648</v>
      </c>
      <c r="D475" s="64" t="s">
        <v>329</v>
      </c>
      <c r="E475" s="64"/>
      <c r="F475" s="64" t="s">
        <v>324</v>
      </c>
      <c r="G475" s="64" t="s">
        <v>366</v>
      </c>
      <c r="H475" s="64">
        <v>4</v>
      </c>
      <c r="I475" s="65">
        <v>3873.3</v>
      </c>
      <c r="J475" s="65">
        <v>3605.48</v>
      </c>
      <c r="K475" s="65">
        <v>3540.2</v>
      </c>
      <c r="L475" s="66">
        <v>165</v>
      </c>
      <c r="M475" s="64" t="s">
        <v>275</v>
      </c>
      <c r="N475" s="64" t="s">
        <v>279</v>
      </c>
      <c r="O475" s="67" t="s">
        <v>1063</v>
      </c>
      <c r="P475" s="68">
        <v>120000</v>
      </c>
      <c r="Q475" s="68">
        <v>0</v>
      </c>
      <c r="R475" s="68">
        <v>0</v>
      </c>
      <c r="S475" s="65">
        <f t="shared" si="75"/>
        <v>120000</v>
      </c>
      <c r="T475" s="68">
        <f t="shared" si="76"/>
        <v>30.981333746417782</v>
      </c>
      <c r="U475" s="68">
        <v>30.981333746417782</v>
      </c>
      <c r="X475" s="8" t="e">
        <f>VLOOKUP(C475,Z:AA,2,FALSE)</f>
        <v>#N/A</v>
      </c>
    </row>
    <row r="476" spans="1:24" ht="35.25" x14ac:dyDescent="0.5">
      <c r="A476" s="8">
        <v>1</v>
      </c>
      <c r="B476" s="134">
        <f>SUBTOTAL(103,$A$381:A476)</f>
        <v>96</v>
      </c>
      <c r="C476" s="40" t="s">
        <v>649</v>
      </c>
      <c r="D476" s="64" t="s">
        <v>396</v>
      </c>
      <c r="E476" s="64"/>
      <c r="F476" s="64" t="s">
        <v>324</v>
      </c>
      <c r="G476" s="64" t="s">
        <v>366</v>
      </c>
      <c r="H476" s="64">
        <v>4</v>
      </c>
      <c r="I476" s="65">
        <v>3881.3</v>
      </c>
      <c r="J476" s="65">
        <v>3615.9</v>
      </c>
      <c r="K476" s="65">
        <v>3551.2</v>
      </c>
      <c r="L476" s="66">
        <v>182</v>
      </c>
      <c r="M476" s="64" t="s">
        <v>275</v>
      </c>
      <c r="N476" s="64" t="s">
        <v>279</v>
      </c>
      <c r="O476" s="67" t="s">
        <v>1063</v>
      </c>
      <c r="P476" s="68">
        <v>120000</v>
      </c>
      <c r="Q476" s="68">
        <v>0</v>
      </c>
      <c r="R476" s="68">
        <v>0</v>
      </c>
      <c r="S476" s="65">
        <f t="shared" si="75"/>
        <v>120000</v>
      </c>
      <c r="T476" s="68">
        <f t="shared" si="76"/>
        <v>30.917476103367427</v>
      </c>
      <c r="U476" s="68">
        <v>30.917476103367427</v>
      </c>
      <c r="X476" s="8" t="e">
        <f>VLOOKUP(C476,Z:AA,2,FALSE)</f>
        <v>#N/A</v>
      </c>
    </row>
    <row r="477" spans="1:24" ht="35.25" x14ac:dyDescent="0.5">
      <c r="A477" s="8">
        <v>1</v>
      </c>
      <c r="B477" s="134">
        <f>SUBTOTAL(103,$A$381:A477)</f>
        <v>97</v>
      </c>
      <c r="C477" s="40" t="s">
        <v>650</v>
      </c>
      <c r="D477" s="64" t="s">
        <v>365</v>
      </c>
      <c r="E477" s="64"/>
      <c r="F477" s="64" t="s">
        <v>277</v>
      </c>
      <c r="G477" s="64" t="s">
        <v>372</v>
      </c>
      <c r="H477" s="64">
        <v>1</v>
      </c>
      <c r="I477" s="65">
        <v>2154.4</v>
      </c>
      <c r="J477" s="65">
        <v>1835.8</v>
      </c>
      <c r="K477" s="65">
        <v>1783.4</v>
      </c>
      <c r="L477" s="66">
        <v>76</v>
      </c>
      <c r="M477" s="64" t="s">
        <v>275</v>
      </c>
      <c r="N477" s="64" t="s">
        <v>279</v>
      </c>
      <c r="O477" s="67" t="s">
        <v>872</v>
      </c>
      <c r="P477" s="68">
        <v>100000</v>
      </c>
      <c r="Q477" s="68">
        <v>0</v>
      </c>
      <c r="R477" s="68">
        <v>0</v>
      </c>
      <c r="S477" s="65">
        <f t="shared" si="75"/>
        <v>100000</v>
      </c>
      <c r="T477" s="68">
        <f t="shared" si="76"/>
        <v>46.416635722242852</v>
      </c>
      <c r="U477" s="68">
        <v>54.472164723826126</v>
      </c>
      <c r="X477" s="8" t="e">
        <f>VLOOKUP(C477,Z:AA,2,FALSE)</f>
        <v>#N/A</v>
      </c>
    </row>
    <row r="478" spans="1:24" ht="35.25" x14ac:dyDescent="0.5">
      <c r="A478" s="8">
        <v>1</v>
      </c>
      <c r="B478" s="134">
        <f>SUBTOTAL(103,$A$381:A478)</f>
        <v>98</v>
      </c>
      <c r="C478" s="40" t="s">
        <v>651</v>
      </c>
      <c r="D478" s="64" t="s">
        <v>397</v>
      </c>
      <c r="E478" s="64"/>
      <c r="F478" s="64" t="s">
        <v>324</v>
      </c>
      <c r="G478" s="64" t="s">
        <v>366</v>
      </c>
      <c r="H478" s="64">
        <v>4</v>
      </c>
      <c r="I478" s="65">
        <v>3888.9</v>
      </c>
      <c r="J478" s="65">
        <v>3557.1</v>
      </c>
      <c r="K478" s="65">
        <v>3511.4</v>
      </c>
      <c r="L478" s="66">
        <v>169</v>
      </c>
      <c r="M478" s="64" t="s">
        <v>275</v>
      </c>
      <c r="N478" s="64" t="s">
        <v>279</v>
      </c>
      <c r="O478" s="67" t="s">
        <v>1063</v>
      </c>
      <c r="P478" s="68">
        <v>120000</v>
      </c>
      <c r="Q478" s="68">
        <v>0</v>
      </c>
      <c r="R478" s="68">
        <v>0</v>
      </c>
      <c r="S478" s="65">
        <f t="shared" si="75"/>
        <v>120000</v>
      </c>
      <c r="T478" s="68">
        <f t="shared" si="76"/>
        <v>30.857054694129445</v>
      </c>
      <c r="U478" s="68">
        <v>30.857054694129445</v>
      </c>
      <c r="X478" s="8" t="e">
        <f>VLOOKUP(C478,Z:AA,2,FALSE)</f>
        <v>#N/A</v>
      </c>
    </row>
    <row r="479" spans="1:24" ht="35.25" x14ac:dyDescent="0.5">
      <c r="A479" s="8">
        <v>1</v>
      </c>
      <c r="B479" s="134">
        <f>SUBTOTAL(103,$A$381:A479)</f>
        <v>99</v>
      </c>
      <c r="C479" s="40" t="s">
        <v>652</v>
      </c>
      <c r="D479" s="64" t="s">
        <v>397</v>
      </c>
      <c r="E479" s="64"/>
      <c r="F479" s="64" t="s">
        <v>324</v>
      </c>
      <c r="G479" s="64" t="s">
        <v>366</v>
      </c>
      <c r="H479" s="64">
        <v>4</v>
      </c>
      <c r="I479" s="65">
        <v>3854.3</v>
      </c>
      <c r="J479" s="65">
        <v>3599.34</v>
      </c>
      <c r="K479" s="65">
        <v>3550.2</v>
      </c>
      <c r="L479" s="66">
        <v>173</v>
      </c>
      <c r="M479" s="64" t="s">
        <v>275</v>
      </c>
      <c r="N479" s="64" t="s">
        <v>279</v>
      </c>
      <c r="O479" s="67" t="s">
        <v>1063</v>
      </c>
      <c r="P479" s="68">
        <v>120000</v>
      </c>
      <c r="Q479" s="68">
        <v>0</v>
      </c>
      <c r="R479" s="68">
        <v>0</v>
      </c>
      <c r="S479" s="65">
        <f t="shared" si="75"/>
        <v>120000</v>
      </c>
      <c r="T479" s="68">
        <f t="shared" si="76"/>
        <v>31.134058065018291</v>
      </c>
      <c r="U479" s="68">
        <v>31.134058065018291</v>
      </c>
      <c r="X479" s="8" t="e">
        <f>VLOOKUP(C479,Z:AA,2,FALSE)</f>
        <v>#N/A</v>
      </c>
    </row>
    <row r="480" spans="1:24" ht="35.25" x14ac:dyDescent="0.5">
      <c r="A480" s="8">
        <v>1</v>
      </c>
      <c r="B480" s="134">
        <f>SUBTOTAL(103,$A$381:A480)</f>
        <v>100</v>
      </c>
      <c r="C480" s="40" t="s">
        <v>653</v>
      </c>
      <c r="D480" s="64" t="s">
        <v>391</v>
      </c>
      <c r="E480" s="64"/>
      <c r="F480" s="64" t="s">
        <v>277</v>
      </c>
      <c r="G480" s="64" t="s">
        <v>366</v>
      </c>
      <c r="H480" s="64">
        <v>3</v>
      </c>
      <c r="I480" s="65">
        <v>2600.9</v>
      </c>
      <c r="J480" s="65">
        <v>2217.3000000000002</v>
      </c>
      <c r="K480" s="65">
        <v>2217.3000000000002</v>
      </c>
      <c r="L480" s="66">
        <v>72</v>
      </c>
      <c r="M480" s="64" t="s">
        <v>275</v>
      </c>
      <c r="N480" s="64" t="s">
        <v>279</v>
      </c>
      <c r="O480" s="67" t="s">
        <v>1068</v>
      </c>
      <c r="P480" s="68">
        <v>120000</v>
      </c>
      <c r="Q480" s="68">
        <v>0</v>
      </c>
      <c r="R480" s="68">
        <v>0</v>
      </c>
      <c r="S480" s="65">
        <f t="shared" si="75"/>
        <v>120000</v>
      </c>
      <c r="T480" s="68">
        <f t="shared" si="76"/>
        <v>46.137875350840091</v>
      </c>
      <c r="U480" s="68">
        <v>46.137875350840091</v>
      </c>
      <c r="X480" s="8" t="e">
        <f>VLOOKUP(C480,Z:AA,2,FALSE)</f>
        <v>#N/A</v>
      </c>
    </row>
    <row r="481" spans="1:24" ht="35.25" x14ac:dyDescent="0.5">
      <c r="A481" s="8">
        <v>1</v>
      </c>
      <c r="B481" s="134">
        <f>SUBTOTAL(103,$A$381:A481)</f>
        <v>101</v>
      </c>
      <c r="C481" s="40" t="s">
        <v>654</v>
      </c>
      <c r="D481" s="64" t="s">
        <v>386</v>
      </c>
      <c r="E481" s="64"/>
      <c r="F481" s="64" t="s">
        <v>277</v>
      </c>
      <c r="G481" s="64" t="s">
        <v>366</v>
      </c>
      <c r="H481" s="64">
        <v>1</v>
      </c>
      <c r="I481" s="65">
        <v>1129.8</v>
      </c>
      <c r="J481" s="65">
        <v>1033.3</v>
      </c>
      <c r="K481" s="65">
        <v>841.7</v>
      </c>
      <c r="L481" s="66">
        <v>41</v>
      </c>
      <c r="M481" s="64" t="s">
        <v>275</v>
      </c>
      <c r="N481" s="64" t="s">
        <v>279</v>
      </c>
      <c r="O481" s="67" t="s">
        <v>363</v>
      </c>
      <c r="P481" s="68">
        <v>70000</v>
      </c>
      <c r="Q481" s="68">
        <v>0</v>
      </c>
      <c r="R481" s="68">
        <v>0</v>
      </c>
      <c r="S481" s="65">
        <f t="shared" si="75"/>
        <v>70000</v>
      </c>
      <c r="T481" s="68">
        <f t="shared" si="76"/>
        <v>61.957868649318463</v>
      </c>
      <c r="U481" s="68">
        <v>61.957868649318463</v>
      </c>
      <c r="X481" s="8" t="e">
        <f>VLOOKUP(C481,Z:AA,2,FALSE)</f>
        <v>#N/A</v>
      </c>
    </row>
    <row r="482" spans="1:24" ht="35.25" x14ac:dyDescent="0.5">
      <c r="A482" s="8">
        <v>1</v>
      </c>
      <c r="B482" s="134">
        <f>SUBTOTAL(103,$A$381:A482)</f>
        <v>102</v>
      </c>
      <c r="C482" s="40" t="s">
        <v>655</v>
      </c>
      <c r="D482" s="64" t="s">
        <v>322</v>
      </c>
      <c r="E482" s="64"/>
      <c r="F482" s="64" t="s">
        <v>324</v>
      </c>
      <c r="G482" s="64" t="s">
        <v>366</v>
      </c>
      <c r="H482" s="64">
        <v>4</v>
      </c>
      <c r="I482" s="65">
        <v>4027.5</v>
      </c>
      <c r="J482" s="65">
        <v>3035.5</v>
      </c>
      <c r="K482" s="65">
        <v>3037.2</v>
      </c>
      <c r="L482" s="66">
        <v>135</v>
      </c>
      <c r="M482" s="64" t="s">
        <v>275</v>
      </c>
      <c r="N482" s="64" t="s">
        <v>279</v>
      </c>
      <c r="O482" s="67" t="s">
        <v>1064</v>
      </c>
      <c r="P482" s="68">
        <v>120000</v>
      </c>
      <c r="Q482" s="68">
        <v>0</v>
      </c>
      <c r="R482" s="68">
        <v>0</v>
      </c>
      <c r="S482" s="65">
        <f t="shared" si="75"/>
        <v>120000</v>
      </c>
      <c r="T482" s="68">
        <f t="shared" si="76"/>
        <v>29.795158286778399</v>
      </c>
      <c r="U482" s="68">
        <v>29.795158286778399</v>
      </c>
      <c r="X482" s="8" t="e">
        <f>VLOOKUP(C482,Z:AA,2,FALSE)</f>
        <v>#N/A</v>
      </c>
    </row>
    <row r="483" spans="1:24" ht="35.25" x14ac:dyDescent="0.5">
      <c r="A483" s="8">
        <v>1</v>
      </c>
      <c r="B483" s="134">
        <f>SUBTOTAL(103,$A$381:A483)</f>
        <v>103</v>
      </c>
      <c r="C483" s="40" t="s">
        <v>656</v>
      </c>
      <c r="D483" s="64" t="s">
        <v>322</v>
      </c>
      <c r="E483" s="64"/>
      <c r="F483" s="64" t="s">
        <v>324</v>
      </c>
      <c r="G483" s="64" t="s">
        <v>366</v>
      </c>
      <c r="H483" s="64">
        <v>4</v>
      </c>
      <c r="I483" s="65">
        <v>4003.9</v>
      </c>
      <c r="J483" s="65">
        <v>3006.9</v>
      </c>
      <c r="K483" s="65">
        <v>2831.8</v>
      </c>
      <c r="L483" s="66">
        <v>130</v>
      </c>
      <c r="M483" s="64" t="s">
        <v>275</v>
      </c>
      <c r="N483" s="64" t="s">
        <v>279</v>
      </c>
      <c r="O483" s="67" t="s">
        <v>1064</v>
      </c>
      <c r="P483" s="68">
        <v>120000</v>
      </c>
      <c r="Q483" s="68">
        <v>0</v>
      </c>
      <c r="R483" s="68">
        <v>0</v>
      </c>
      <c r="S483" s="65">
        <f t="shared" si="75"/>
        <v>120000</v>
      </c>
      <c r="T483" s="68">
        <f t="shared" si="76"/>
        <v>29.970778490971302</v>
      </c>
      <c r="U483" s="68">
        <v>29.970778490971302</v>
      </c>
      <c r="X483" s="8" t="e">
        <f>VLOOKUP(C483,Z:AA,2,FALSE)</f>
        <v>#N/A</v>
      </c>
    </row>
    <row r="484" spans="1:24" ht="35.25" x14ac:dyDescent="0.5">
      <c r="A484" s="8">
        <v>1</v>
      </c>
      <c r="B484" s="134">
        <f>SUBTOTAL(103,$A$381:A484)</f>
        <v>104</v>
      </c>
      <c r="C484" s="40" t="s">
        <v>657</v>
      </c>
      <c r="D484" s="64" t="s">
        <v>326</v>
      </c>
      <c r="E484" s="64"/>
      <c r="F484" s="64" t="s">
        <v>324</v>
      </c>
      <c r="G484" s="64" t="s">
        <v>372</v>
      </c>
      <c r="H484" s="64">
        <v>2</v>
      </c>
      <c r="I484" s="65">
        <v>4844.7</v>
      </c>
      <c r="J484" s="65">
        <v>3843.1</v>
      </c>
      <c r="K484" s="65">
        <v>3763.6</v>
      </c>
      <c r="L484" s="66">
        <v>150</v>
      </c>
      <c r="M484" s="64" t="s">
        <v>275</v>
      </c>
      <c r="N484" s="64" t="s">
        <v>279</v>
      </c>
      <c r="O484" s="67" t="s">
        <v>1064</v>
      </c>
      <c r="P484" s="68">
        <v>120000</v>
      </c>
      <c r="Q484" s="68">
        <v>0</v>
      </c>
      <c r="R484" s="68">
        <v>0</v>
      </c>
      <c r="S484" s="65">
        <f t="shared" si="75"/>
        <v>120000</v>
      </c>
      <c r="T484" s="68">
        <f t="shared" si="76"/>
        <v>24.769335562573534</v>
      </c>
      <c r="U484" s="68">
        <v>24.769335562573534</v>
      </c>
      <c r="X484" s="8" t="e">
        <f>VLOOKUP(C484,Z:AA,2,FALSE)</f>
        <v>#N/A</v>
      </c>
    </row>
    <row r="485" spans="1:24" ht="35.25" x14ac:dyDescent="0.5">
      <c r="A485" s="8">
        <v>1</v>
      </c>
      <c r="B485" s="134">
        <f>SUBTOTAL(103,$A$381:A485)</f>
        <v>105</v>
      </c>
      <c r="C485" s="40" t="s">
        <v>658</v>
      </c>
      <c r="D485" s="64" t="s">
        <v>342</v>
      </c>
      <c r="E485" s="64"/>
      <c r="F485" s="64" t="s">
        <v>277</v>
      </c>
      <c r="G485" s="64" t="s">
        <v>381</v>
      </c>
      <c r="H485" s="64">
        <v>3</v>
      </c>
      <c r="I485" s="65">
        <v>3521.2</v>
      </c>
      <c r="J485" s="65">
        <v>3000</v>
      </c>
      <c r="K485" s="65">
        <v>2890.8</v>
      </c>
      <c r="L485" s="66">
        <v>100</v>
      </c>
      <c r="M485" s="64" t="s">
        <v>275</v>
      </c>
      <c r="N485" s="64" t="s">
        <v>308</v>
      </c>
      <c r="O485" s="67" t="s">
        <v>398</v>
      </c>
      <c r="P485" s="68">
        <v>150000</v>
      </c>
      <c r="Q485" s="68">
        <v>0</v>
      </c>
      <c r="R485" s="68">
        <v>0</v>
      </c>
      <c r="S485" s="65">
        <f t="shared" si="75"/>
        <v>150000</v>
      </c>
      <c r="T485" s="68">
        <f t="shared" si="76"/>
        <v>42.599113938430079</v>
      </c>
      <c r="U485" s="68">
        <v>42.599113938430079</v>
      </c>
      <c r="X485" s="8" t="e">
        <f>VLOOKUP(C485,Z:AA,2,FALSE)</f>
        <v>#N/A</v>
      </c>
    </row>
    <row r="486" spans="1:24" ht="35.25" x14ac:dyDescent="0.5">
      <c r="A486" s="8">
        <v>1</v>
      </c>
      <c r="B486" s="134">
        <f>SUBTOTAL(103,$A$381:A486)</f>
        <v>106</v>
      </c>
      <c r="C486" s="40" t="s">
        <v>659</v>
      </c>
      <c r="D486" s="64" t="s">
        <v>395</v>
      </c>
      <c r="E486" s="64"/>
      <c r="F486" s="64" t="s">
        <v>324</v>
      </c>
      <c r="G486" s="64" t="s">
        <v>366</v>
      </c>
      <c r="H486" s="64">
        <v>4</v>
      </c>
      <c r="I486" s="65">
        <v>3859.6</v>
      </c>
      <c r="J486" s="65">
        <v>3546.3</v>
      </c>
      <c r="K486" s="65">
        <v>3407.6</v>
      </c>
      <c r="L486" s="66">
        <v>156</v>
      </c>
      <c r="M486" s="64" t="s">
        <v>275</v>
      </c>
      <c r="N486" s="64" t="s">
        <v>279</v>
      </c>
      <c r="O486" s="67" t="s">
        <v>1092</v>
      </c>
      <c r="P486" s="68">
        <v>120000</v>
      </c>
      <c r="Q486" s="68">
        <v>0</v>
      </c>
      <c r="R486" s="68">
        <v>0</v>
      </c>
      <c r="S486" s="65">
        <f t="shared" si="75"/>
        <v>120000</v>
      </c>
      <c r="T486" s="68">
        <f t="shared" si="76"/>
        <v>31.091304798424709</v>
      </c>
      <c r="U486" s="68">
        <v>31.091304798424709</v>
      </c>
      <c r="X486" s="8" t="e">
        <f>VLOOKUP(C486,Z:AA,2,FALSE)</f>
        <v>#N/A</v>
      </c>
    </row>
    <row r="487" spans="1:24" ht="35.25" x14ac:dyDescent="0.5">
      <c r="A487" s="8">
        <v>1</v>
      </c>
      <c r="B487" s="134">
        <f>SUBTOTAL(103,$A$381:A487)</f>
        <v>107</v>
      </c>
      <c r="C487" s="40" t="s">
        <v>660</v>
      </c>
      <c r="D487" s="64" t="s">
        <v>336</v>
      </c>
      <c r="E487" s="64"/>
      <c r="F487" s="64" t="s">
        <v>324</v>
      </c>
      <c r="G487" s="64" t="s">
        <v>366</v>
      </c>
      <c r="H487" s="64">
        <v>4</v>
      </c>
      <c r="I487" s="65">
        <v>4258.1000000000004</v>
      </c>
      <c r="J487" s="65">
        <v>3136.3</v>
      </c>
      <c r="K487" s="65">
        <v>1795.5</v>
      </c>
      <c r="L487" s="66">
        <v>159</v>
      </c>
      <c r="M487" s="64" t="s">
        <v>275</v>
      </c>
      <c r="N487" s="64" t="s">
        <v>279</v>
      </c>
      <c r="O487" s="67" t="s">
        <v>1093</v>
      </c>
      <c r="P487" s="68">
        <v>120000</v>
      </c>
      <c r="Q487" s="68">
        <v>0</v>
      </c>
      <c r="R487" s="68">
        <v>0</v>
      </c>
      <c r="S487" s="65">
        <f t="shared" si="75"/>
        <v>120000</v>
      </c>
      <c r="T487" s="68">
        <f t="shared" si="76"/>
        <v>28.181583335290384</v>
      </c>
      <c r="U487" s="68">
        <v>28.181583335290384</v>
      </c>
      <c r="X487" s="8" t="e">
        <f>VLOOKUP(C487,Z:AA,2,FALSE)</f>
        <v>#N/A</v>
      </c>
    </row>
    <row r="488" spans="1:24" ht="35.25" x14ac:dyDescent="0.5">
      <c r="A488" s="8">
        <v>1</v>
      </c>
      <c r="B488" s="134">
        <f>SUBTOTAL(103,$A$381:A488)</f>
        <v>108</v>
      </c>
      <c r="C488" s="40" t="s">
        <v>661</v>
      </c>
      <c r="D488" s="64" t="s">
        <v>399</v>
      </c>
      <c r="E488" s="64"/>
      <c r="F488" s="64" t="s">
        <v>324</v>
      </c>
      <c r="G488" s="64" t="s">
        <v>366</v>
      </c>
      <c r="H488" s="64">
        <v>5</v>
      </c>
      <c r="I488" s="65">
        <v>7097.9</v>
      </c>
      <c r="J488" s="65">
        <v>6283.6</v>
      </c>
      <c r="K488" s="65">
        <v>3449.7</v>
      </c>
      <c r="L488" s="66">
        <v>347</v>
      </c>
      <c r="M488" s="64" t="s">
        <v>275</v>
      </c>
      <c r="N488" s="64" t="s">
        <v>279</v>
      </c>
      <c r="O488" s="67" t="s">
        <v>1094</v>
      </c>
      <c r="P488" s="68">
        <v>120000</v>
      </c>
      <c r="Q488" s="68">
        <v>0</v>
      </c>
      <c r="R488" s="68">
        <v>0</v>
      </c>
      <c r="S488" s="65">
        <f t="shared" si="75"/>
        <v>120000</v>
      </c>
      <c r="T488" s="68">
        <f t="shared" si="76"/>
        <v>16.906408937854859</v>
      </c>
      <c r="U488" s="68">
        <v>16.906408937854859</v>
      </c>
      <c r="X488" s="8" t="e">
        <f>VLOOKUP(C488,Z:AA,2,FALSE)</f>
        <v>#N/A</v>
      </c>
    </row>
    <row r="489" spans="1:24" ht="35.25" x14ac:dyDescent="0.5">
      <c r="A489" s="8">
        <v>1</v>
      </c>
      <c r="B489" s="134">
        <f>SUBTOTAL(103,$A$381:A489)</f>
        <v>109</v>
      </c>
      <c r="C489" s="40" t="s">
        <v>662</v>
      </c>
      <c r="D489" s="64">
        <v>1981</v>
      </c>
      <c r="E489" s="64"/>
      <c r="F489" s="64" t="s">
        <v>277</v>
      </c>
      <c r="G489" s="64">
        <v>2</v>
      </c>
      <c r="H489" s="64">
        <v>3</v>
      </c>
      <c r="I489" s="65">
        <v>940.2</v>
      </c>
      <c r="J489" s="65">
        <v>850.3</v>
      </c>
      <c r="K489" s="65">
        <v>850.3</v>
      </c>
      <c r="L489" s="66">
        <v>29</v>
      </c>
      <c r="M489" s="64" t="s">
        <v>275</v>
      </c>
      <c r="N489" s="64" t="s">
        <v>279</v>
      </c>
      <c r="O489" s="67" t="s">
        <v>1185</v>
      </c>
      <c r="P489" s="68">
        <v>100000</v>
      </c>
      <c r="Q489" s="68">
        <v>0</v>
      </c>
      <c r="R489" s="68">
        <v>0</v>
      </c>
      <c r="S489" s="65">
        <f t="shared" si="75"/>
        <v>100000</v>
      </c>
      <c r="T489" s="68">
        <f t="shared" si="76"/>
        <v>106.36034886194426</v>
      </c>
      <c r="U489" s="68">
        <v>106.36034886194426</v>
      </c>
      <c r="X489" s="8" t="str">
        <f>VLOOKUP(C489,Z:AA,2,FALSE)</f>
        <v>ООО "ЖИЛСТРОЙСТАНДАРТ"</v>
      </c>
    </row>
    <row r="490" spans="1:24" ht="35.25" x14ac:dyDescent="0.5">
      <c r="A490" s="8">
        <v>1</v>
      </c>
      <c r="B490" s="134">
        <f>SUBTOTAL(103,$A$381:A490)</f>
        <v>110</v>
      </c>
      <c r="C490" s="40" t="s">
        <v>663</v>
      </c>
      <c r="D490" s="64">
        <v>1994</v>
      </c>
      <c r="E490" s="64"/>
      <c r="F490" s="64" t="s">
        <v>277</v>
      </c>
      <c r="G490" s="64">
        <v>3</v>
      </c>
      <c r="H490" s="64">
        <v>2</v>
      </c>
      <c r="I490" s="65">
        <v>1489.9</v>
      </c>
      <c r="J490" s="65">
        <v>1353.2</v>
      </c>
      <c r="K490" s="65">
        <v>1353.2</v>
      </c>
      <c r="L490" s="66">
        <v>72</v>
      </c>
      <c r="M490" s="64" t="s">
        <v>275</v>
      </c>
      <c r="N490" s="64" t="s">
        <v>279</v>
      </c>
      <c r="O490" s="67" t="s">
        <v>1185</v>
      </c>
      <c r="P490" s="68">
        <v>100000</v>
      </c>
      <c r="Q490" s="68">
        <v>0</v>
      </c>
      <c r="R490" s="68">
        <v>0</v>
      </c>
      <c r="S490" s="65">
        <f t="shared" si="75"/>
        <v>100000</v>
      </c>
      <c r="T490" s="68">
        <f t="shared" si="76"/>
        <v>67.11859856366199</v>
      </c>
      <c r="U490" s="68">
        <v>67.480936635400496</v>
      </c>
      <c r="X490" s="8" t="str">
        <f>VLOOKUP(C490,Z:AA,2,FALSE)</f>
        <v>ООО "ЖИЛСТРОЙСТАНДАРТ"</v>
      </c>
    </row>
    <row r="491" spans="1:24" ht="35.25" x14ac:dyDescent="0.5">
      <c r="A491" s="8">
        <v>1</v>
      </c>
      <c r="B491" s="134">
        <f>SUBTOTAL(103,$A$381:A491)</f>
        <v>111</v>
      </c>
      <c r="C491" s="40" t="s">
        <v>664</v>
      </c>
      <c r="D491" s="64" t="s">
        <v>365</v>
      </c>
      <c r="E491" s="64"/>
      <c r="F491" s="64" t="s">
        <v>324</v>
      </c>
      <c r="G491" s="64" t="s">
        <v>366</v>
      </c>
      <c r="H491" s="64">
        <v>4</v>
      </c>
      <c r="I491" s="65">
        <v>4064.4</v>
      </c>
      <c r="J491" s="65">
        <v>3058.6</v>
      </c>
      <c r="K491" s="65">
        <v>2912</v>
      </c>
      <c r="L491" s="66">
        <v>130</v>
      </c>
      <c r="M491" s="64" t="s">
        <v>275</v>
      </c>
      <c r="N491" s="64" t="s">
        <v>279</v>
      </c>
      <c r="O491" s="67" t="s">
        <v>1064</v>
      </c>
      <c r="P491" s="68">
        <v>120000</v>
      </c>
      <c r="Q491" s="68">
        <v>0</v>
      </c>
      <c r="R491" s="68">
        <v>0</v>
      </c>
      <c r="S491" s="65">
        <f t="shared" si="75"/>
        <v>120000</v>
      </c>
      <c r="T491" s="68">
        <f t="shared" si="76"/>
        <v>29.524653085326246</v>
      </c>
      <c r="U491" s="68">
        <v>29.524653085326246</v>
      </c>
      <c r="X491" s="8" t="e">
        <f>VLOOKUP(C491,Z:AA,2,FALSE)</f>
        <v>#N/A</v>
      </c>
    </row>
    <row r="492" spans="1:24" ht="35.25" x14ac:dyDescent="0.5">
      <c r="A492" s="8">
        <v>1</v>
      </c>
      <c r="B492" s="134">
        <f>SUBTOTAL(103,$A$381:A492)</f>
        <v>112</v>
      </c>
      <c r="C492" s="40" t="s">
        <v>665</v>
      </c>
      <c r="D492" s="64" t="s">
        <v>387</v>
      </c>
      <c r="E492" s="64"/>
      <c r="F492" s="64" t="s">
        <v>324</v>
      </c>
      <c r="G492" s="64" t="s">
        <v>366</v>
      </c>
      <c r="H492" s="64">
        <v>5</v>
      </c>
      <c r="I492" s="65">
        <v>5067.1000000000004</v>
      </c>
      <c r="J492" s="65">
        <v>3815.6</v>
      </c>
      <c r="K492" s="65">
        <v>3768.9</v>
      </c>
      <c r="L492" s="66">
        <v>158</v>
      </c>
      <c r="M492" s="64" t="s">
        <v>275</v>
      </c>
      <c r="N492" s="64" t="s">
        <v>279</v>
      </c>
      <c r="O492" s="67" t="s">
        <v>1064</v>
      </c>
      <c r="P492" s="68">
        <v>120000</v>
      </c>
      <c r="Q492" s="68">
        <v>0</v>
      </c>
      <c r="R492" s="68">
        <v>0</v>
      </c>
      <c r="S492" s="65">
        <f t="shared" si="75"/>
        <v>120000</v>
      </c>
      <c r="T492" s="68">
        <f t="shared" si="76"/>
        <v>23.682185076276369</v>
      </c>
      <c r="U492" s="68">
        <v>23.682185076276369</v>
      </c>
      <c r="X492" s="8" t="e">
        <f>VLOOKUP(C492,Z:AA,2,FALSE)</f>
        <v>#N/A</v>
      </c>
    </row>
    <row r="493" spans="1:24" ht="35.25" x14ac:dyDescent="0.5">
      <c r="A493" s="8">
        <v>1</v>
      </c>
      <c r="B493" s="134">
        <f>SUBTOTAL(103,$A$381:A493)</f>
        <v>113</v>
      </c>
      <c r="C493" s="40" t="s">
        <v>523</v>
      </c>
      <c r="D493" s="64">
        <v>1995</v>
      </c>
      <c r="E493" s="64"/>
      <c r="F493" s="64" t="s">
        <v>277</v>
      </c>
      <c r="G493" s="64">
        <v>9</v>
      </c>
      <c r="H493" s="64">
        <v>1</v>
      </c>
      <c r="I493" s="65">
        <v>6176.6</v>
      </c>
      <c r="J493" s="65">
        <v>4705.1000000000004</v>
      </c>
      <c r="K493" s="65">
        <v>4301.8999999999996</v>
      </c>
      <c r="L493" s="66">
        <v>360</v>
      </c>
      <c r="M493" s="64" t="s">
        <v>275</v>
      </c>
      <c r="N493" s="64" t="s">
        <v>279</v>
      </c>
      <c r="O493" s="67" t="s">
        <v>1173</v>
      </c>
      <c r="P493" s="68">
        <v>80000</v>
      </c>
      <c r="Q493" s="68">
        <v>0</v>
      </c>
      <c r="R493" s="68">
        <v>0</v>
      </c>
      <c r="S493" s="65">
        <f t="shared" si="75"/>
        <v>80000</v>
      </c>
      <c r="T493" s="68">
        <f t="shared" si="76"/>
        <v>12.952109574847002</v>
      </c>
      <c r="U493" s="68">
        <f t="shared" ref="U493:U494" si="77">T493</f>
        <v>12.952109574847002</v>
      </c>
      <c r="X493" s="8" t="e">
        <f>VLOOKUP(C493,Z:AA,2,FALSE)</f>
        <v>#N/A</v>
      </c>
    </row>
    <row r="494" spans="1:24" ht="35.25" x14ac:dyDescent="0.5">
      <c r="A494" s="8">
        <v>1</v>
      </c>
      <c r="B494" s="134">
        <f>SUBTOTAL(103,$A$381:A494)</f>
        <v>114</v>
      </c>
      <c r="C494" s="40" t="s">
        <v>1168</v>
      </c>
      <c r="D494" s="64">
        <v>1990</v>
      </c>
      <c r="E494" s="64"/>
      <c r="F494" s="64" t="s">
        <v>277</v>
      </c>
      <c r="G494" s="64">
        <v>9</v>
      </c>
      <c r="H494" s="64">
        <v>4</v>
      </c>
      <c r="I494" s="65">
        <v>11085.8</v>
      </c>
      <c r="J494" s="65">
        <v>9319.2999999999993</v>
      </c>
      <c r="K494" s="65">
        <v>5667.8</v>
      </c>
      <c r="L494" s="66">
        <v>446</v>
      </c>
      <c r="M494" s="64" t="s">
        <v>275</v>
      </c>
      <c r="N494" s="64" t="s">
        <v>279</v>
      </c>
      <c r="O494" s="67" t="s">
        <v>1175</v>
      </c>
      <c r="P494" s="68">
        <v>120000</v>
      </c>
      <c r="Q494" s="68">
        <v>0</v>
      </c>
      <c r="R494" s="68">
        <v>0</v>
      </c>
      <c r="S494" s="65">
        <f t="shared" si="75"/>
        <v>120000</v>
      </c>
      <c r="T494" s="68">
        <f t="shared" si="76"/>
        <v>10.824658572227536</v>
      </c>
      <c r="U494" s="68">
        <f t="shared" si="77"/>
        <v>10.824658572227536</v>
      </c>
      <c r="X494" s="8" t="e">
        <f>VLOOKUP(C494,Z:AA,2,FALSE)</f>
        <v>#N/A</v>
      </c>
    </row>
    <row r="495" spans="1:24" ht="35.25" x14ac:dyDescent="0.5">
      <c r="B495" s="40" t="s">
        <v>822</v>
      </c>
      <c r="C495" s="133"/>
      <c r="D495" s="64" t="s">
        <v>817</v>
      </c>
      <c r="E495" s="64" t="s">
        <v>817</v>
      </c>
      <c r="F495" s="64" t="s">
        <v>817</v>
      </c>
      <c r="G495" s="64" t="s">
        <v>817</v>
      </c>
      <c r="H495" s="64" t="s">
        <v>817</v>
      </c>
      <c r="I495" s="65">
        <f>SUM(I496:I507)</f>
        <v>19767.599999999999</v>
      </c>
      <c r="J495" s="65">
        <f t="shared" ref="J495:L495" si="78">SUM(J496:J507)</f>
        <v>18340.399999999998</v>
      </c>
      <c r="K495" s="65">
        <f t="shared" si="78"/>
        <v>14888.8</v>
      </c>
      <c r="L495" s="66">
        <f t="shared" si="78"/>
        <v>845</v>
      </c>
      <c r="M495" s="64" t="s">
        <v>817</v>
      </c>
      <c r="N495" s="64" t="s">
        <v>817</v>
      </c>
      <c r="O495" s="67" t="s">
        <v>817</v>
      </c>
      <c r="P495" s="68">
        <v>45048314.760000005</v>
      </c>
      <c r="Q495" s="68">
        <v>0</v>
      </c>
      <c r="R495" s="68">
        <v>0</v>
      </c>
      <c r="S495" s="65">
        <f t="shared" si="75"/>
        <v>45048314.760000005</v>
      </c>
      <c r="T495" s="68">
        <f t="shared" si="76"/>
        <v>2278.8965155102292</v>
      </c>
      <c r="U495" s="68">
        <f>MAX(U496:U507)</f>
        <v>7376.9495876577839</v>
      </c>
      <c r="X495" s="8" t="e">
        <f>VLOOKUP(C495,Z:AA,2,FALSE)</f>
        <v>#N/A</v>
      </c>
    </row>
    <row r="496" spans="1:24" ht="35.25" x14ac:dyDescent="0.5">
      <c r="A496" s="8">
        <v>1</v>
      </c>
      <c r="B496" s="134">
        <f>SUBTOTAL(103,$A$381:A496)</f>
        <v>115</v>
      </c>
      <c r="C496" s="40" t="s">
        <v>478</v>
      </c>
      <c r="D496" s="64">
        <v>1992</v>
      </c>
      <c r="E496" s="64">
        <v>2010</v>
      </c>
      <c r="F496" s="64" t="s">
        <v>324</v>
      </c>
      <c r="G496" s="64">
        <v>5</v>
      </c>
      <c r="H496" s="64">
        <v>3</v>
      </c>
      <c r="I496" s="65">
        <v>3155.4</v>
      </c>
      <c r="J496" s="65">
        <v>3036.1</v>
      </c>
      <c r="K496" s="65">
        <v>1317.1</v>
      </c>
      <c r="L496" s="66">
        <v>153</v>
      </c>
      <c r="M496" s="64" t="s">
        <v>275</v>
      </c>
      <c r="N496" s="64" t="s">
        <v>308</v>
      </c>
      <c r="O496" s="67" t="s">
        <v>355</v>
      </c>
      <c r="P496" s="68">
        <v>4823597.0600000005</v>
      </c>
      <c r="Q496" s="68">
        <v>0</v>
      </c>
      <c r="R496" s="68">
        <v>0</v>
      </c>
      <c r="S496" s="65">
        <f t="shared" si="75"/>
        <v>4823597.0600000005</v>
      </c>
      <c r="T496" s="68">
        <f t="shared" si="76"/>
        <v>1528.680059580402</v>
      </c>
      <c r="U496" s="68">
        <v>1537.1201939532232</v>
      </c>
      <c r="X496" s="8" t="e">
        <f>VLOOKUP(C496,Z:AA,2,FALSE)</f>
        <v>#N/A</v>
      </c>
    </row>
    <row r="497" spans="1:24" ht="35.25" x14ac:dyDescent="0.5">
      <c r="A497" s="8">
        <v>1</v>
      </c>
      <c r="B497" s="134">
        <f>SUBTOTAL(103,$A$381:A497)</f>
        <v>116</v>
      </c>
      <c r="C497" s="40" t="s">
        <v>479</v>
      </c>
      <c r="D497" s="64">
        <v>1960</v>
      </c>
      <c r="E497" s="64"/>
      <c r="F497" s="64" t="s">
        <v>277</v>
      </c>
      <c r="G497" s="64">
        <v>2</v>
      </c>
      <c r="H497" s="64">
        <v>2</v>
      </c>
      <c r="I497" s="65">
        <v>683.2</v>
      </c>
      <c r="J497" s="65">
        <v>634.6</v>
      </c>
      <c r="K497" s="65">
        <v>388.3</v>
      </c>
      <c r="L497" s="66">
        <v>26</v>
      </c>
      <c r="M497" s="64" t="s">
        <v>275</v>
      </c>
      <c r="N497" s="64" t="s">
        <v>276</v>
      </c>
      <c r="O497" s="67" t="s">
        <v>278</v>
      </c>
      <c r="P497" s="68">
        <v>3616357.54</v>
      </c>
      <c r="Q497" s="68">
        <v>0</v>
      </c>
      <c r="R497" s="68">
        <v>0</v>
      </c>
      <c r="S497" s="65">
        <f t="shared" si="75"/>
        <v>3616357.54</v>
      </c>
      <c r="T497" s="68">
        <f t="shared" si="76"/>
        <v>5293.2633782201401</v>
      </c>
      <c r="U497" s="68">
        <v>5494.1834221311474</v>
      </c>
      <c r="X497" s="8" t="e">
        <f>VLOOKUP(C497,Z:AA,2,FALSE)</f>
        <v>#N/A</v>
      </c>
    </row>
    <row r="498" spans="1:24" ht="84.75" x14ac:dyDescent="0.5">
      <c r="A498" s="8">
        <v>1</v>
      </c>
      <c r="B498" s="134">
        <f>SUBTOTAL(103,$A$381:A498)</f>
        <v>117</v>
      </c>
      <c r="C498" s="40" t="s">
        <v>480</v>
      </c>
      <c r="D498" s="64">
        <v>1952</v>
      </c>
      <c r="E498" s="64">
        <v>2008</v>
      </c>
      <c r="F498" s="64" t="s">
        <v>277</v>
      </c>
      <c r="G498" s="64">
        <v>2</v>
      </c>
      <c r="H498" s="64">
        <v>1</v>
      </c>
      <c r="I498" s="65">
        <v>427.8</v>
      </c>
      <c r="J498" s="65">
        <v>392.1</v>
      </c>
      <c r="K498" s="65">
        <v>345.2</v>
      </c>
      <c r="L498" s="66">
        <v>21</v>
      </c>
      <c r="M498" s="64" t="s">
        <v>275</v>
      </c>
      <c r="N498" s="64" t="s">
        <v>279</v>
      </c>
      <c r="O498" s="67" t="s">
        <v>353</v>
      </c>
      <c r="P498" s="68">
        <v>1638422.64</v>
      </c>
      <c r="Q498" s="68">
        <v>0</v>
      </c>
      <c r="R498" s="68">
        <v>0</v>
      </c>
      <c r="S498" s="65">
        <f t="shared" si="75"/>
        <v>1638422.64</v>
      </c>
      <c r="T498" s="68">
        <f t="shared" si="76"/>
        <v>3829.8799438990177</v>
      </c>
      <c r="U498" s="68">
        <v>7376.9495876577839</v>
      </c>
      <c r="X498" s="8" t="e">
        <f>VLOOKUP(C498,Z:AA,2,FALSE)</f>
        <v>#N/A</v>
      </c>
    </row>
    <row r="499" spans="1:24" ht="35.25" x14ac:dyDescent="0.5">
      <c r="A499" s="8">
        <v>1</v>
      </c>
      <c r="B499" s="134">
        <f>SUBTOTAL(103,$A$381:A499)</f>
        <v>118</v>
      </c>
      <c r="C499" s="40" t="s">
        <v>481</v>
      </c>
      <c r="D499" s="64">
        <v>1963</v>
      </c>
      <c r="E499" s="64"/>
      <c r="F499" s="64" t="s">
        <v>277</v>
      </c>
      <c r="G499" s="64">
        <v>4</v>
      </c>
      <c r="H499" s="64">
        <v>3</v>
      </c>
      <c r="I499" s="65">
        <v>2171.1999999999998</v>
      </c>
      <c r="J499" s="65">
        <v>2025.5</v>
      </c>
      <c r="K499" s="65">
        <v>1927.8</v>
      </c>
      <c r="L499" s="66">
        <v>84</v>
      </c>
      <c r="M499" s="64" t="s">
        <v>275</v>
      </c>
      <c r="N499" s="64" t="s">
        <v>276</v>
      </c>
      <c r="O499" s="67" t="s">
        <v>278</v>
      </c>
      <c r="P499" s="68">
        <v>4857938</v>
      </c>
      <c r="Q499" s="68">
        <v>0</v>
      </c>
      <c r="R499" s="68">
        <v>0</v>
      </c>
      <c r="S499" s="65">
        <f t="shared" si="75"/>
        <v>4857938</v>
      </c>
      <c r="T499" s="68">
        <f t="shared" si="76"/>
        <v>2237.4438098747237</v>
      </c>
      <c r="U499" s="68">
        <v>2466.9664517317615</v>
      </c>
      <c r="X499" s="8" t="e">
        <f>VLOOKUP(C499,Z:AA,2,FALSE)</f>
        <v>#N/A</v>
      </c>
    </row>
    <row r="500" spans="1:24" ht="35.25" x14ac:dyDescent="0.5">
      <c r="A500" s="8">
        <v>1</v>
      </c>
      <c r="B500" s="134">
        <f>SUBTOTAL(103,$A$381:A500)</f>
        <v>119</v>
      </c>
      <c r="C500" s="40" t="s">
        <v>482</v>
      </c>
      <c r="D500" s="64">
        <v>1959</v>
      </c>
      <c r="E500" s="64"/>
      <c r="F500" s="64" t="s">
        <v>277</v>
      </c>
      <c r="G500" s="64">
        <v>2</v>
      </c>
      <c r="H500" s="64">
        <v>2</v>
      </c>
      <c r="I500" s="65">
        <v>678.8</v>
      </c>
      <c r="J500" s="65">
        <v>632.4</v>
      </c>
      <c r="K500" s="65">
        <v>632.4</v>
      </c>
      <c r="L500" s="66">
        <v>42</v>
      </c>
      <c r="M500" s="64" t="s">
        <v>275</v>
      </c>
      <c r="N500" s="64" t="s">
        <v>276</v>
      </c>
      <c r="O500" s="67" t="s">
        <v>278</v>
      </c>
      <c r="P500" s="68">
        <v>3345121.12</v>
      </c>
      <c r="Q500" s="68">
        <v>0</v>
      </c>
      <c r="R500" s="68">
        <v>0</v>
      </c>
      <c r="S500" s="65">
        <f t="shared" si="75"/>
        <v>3345121.12</v>
      </c>
      <c r="T500" s="68">
        <f t="shared" si="76"/>
        <v>4927.9922215674724</v>
      </c>
      <c r="U500" s="68">
        <v>5379.2837949322338</v>
      </c>
      <c r="X500" s="8" t="e">
        <f>VLOOKUP(C500,Z:AA,2,FALSE)</f>
        <v>#N/A</v>
      </c>
    </row>
    <row r="501" spans="1:24" ht="35.25" x14ac:dyDescent="0.5">
      <c r="A501" s="8">
        <v>1</v>
      </c>
      <c r="B501" s="134">
        <f>SUBTOTAL(103,$A$381:A501)</f>
        <v>120</v>
      </c>
      <c r="C501" s="40" t="s">
        <v>483</v>
      </c>
      <c r="D501" s="64">
        <v>1959</v>
      </c>
      <c r="E501" s="64"/>
      <c r="F501" s="64" t="s">
        <v>277</v>
      </c>
      <c r="G501" s="64">
        <v>2</v>
      </c>
      <c r="H501" s="64">
        <v>2</v>
      </c>
      <c r="I501" s="65">
        <v>691.7</v>
      </c>
      <c r="J501" s="65">
        <v>645.29999999999995</v>
      </c>
      <c r="K501" s="65">
        <v>563.5</v>
      </c>
      <c r="L501" s="66">
        <v>28</v>
      </c>
      <c r="M501" s="64" t="s">
        <v>275</v>
      </c>
      <c r="N501" s="64" t="s">
        <v>276</v>
      </c>
      <c r="O501" s="67" t="s">
        <v>278</v>
      </c>
      <c r="P501" s="68">
        <v>3345121.12</v>
      </c>
      <c r="Q501" s="68">
        <v>0</v>
      </c>
      <c r="R501" s="68">
        <v>0</v>
      </c>
      <c r="S501" s="65">
        <f t="shared" si="75"/>
        <v>3345121.12</v>
      </c>
      <c r="T501" s="68">
        <f t="shared" si="76"/>
        <v>4836.0866271504983</v>
      </c>
      <c r="U501" s="68">
        <v>5278.9617464218591</v>
      </c>
      <c r="X501" s="8" t="e">
        <f>VLOOKUP(C501,Z:AA,2,FALSE)</f>
        <v>#N/A</v>
      </c>
    </row>
    <row r="502" spans="1:24" ht="35.25" x14ac:dyDescent="0.5">
      <c r="A502" s="8">
        <v>1</v>
      </c>
      <c r="B502" s="134">
        <f>SUBTOTAL(103,$A$381:A502)</f>
        <v>121</v>
      </c>
      <c r="C502" s="40" t="s">
        <v>484</v>
      </c>
      <c r="D502" s="64">
        <v>1972</v>
      </c>
      <c r="E502" s="64"/>
      <c r="F502" s="64" t="s">
        <v>277</v>
      </c>
      <c r="G502" s="64">
        <v>2</v>
      </c>
      <c r="H502" s="64">
        <v>2</v>
      </c>
      <c r="I502" s="65">
        <v>795.2</v>
      </c>
      <c r="J502" s="65">
        <v>734.3</v>
      </c>
      <c r="K502" s="65">
        <v>469.2</v>
      </c>
      <c r="L502" s="66">
        <v>34</v>
      </c>
      <c r="M502" s="64" t="s">
        <v>275</v>
      </c>
      <c r="N502" s="64" t="s">
        <v>276</v>
      </c>
      <c r="O502" s="67" t="s">
        <v>278</v>
      </c>
      <c r="P502" s="68">
        <v>3589208.68</v>
      </c>
      <c r="Q502" s="68">
        <v>0</v>
      </c>
      <c r="R502" s="68">
        <v>0</v>
      </c>
      <c r="S502" s="65">
        <f t="shared" si="75"/>
        <v>3589208.68</v>
      </c>
      <c r="T502" s="68">
        <f t="shared" si="76"/>
        <v>4513.5924044265594</v>
      </c>
      <c r="U502" s="68">
        <v>5498.3884436619719</v>
      </c>
      <c r="X502" s="8" t="e">
        <f>VLOOKUP(C502,Z:AA,2,FALSE)</f>
        <v>#N/A</v>
      </c>
    </row>
    <row r="503" spans="1:24" ht="35.25" x14ac:dyDescent="0.5">
      <c r="A503" s="8">
        <v>1</v>
      </c>
      <c r="B503" s="134">
        <f>SUBTOTAL(103,$A$381:A503)</f>
        <v>122</v>
      </c>
      <c r="C503" s="40" t="s">
        <v>485</v>
      </c>
      <c r="D503" s="64">
        <v>1954</v>
      </c>
      <c r="E503" s="64"/>
      <c r="F503" s="64" t="s">
        <v>337</v>
      </c>
      <c r="G503" s="64">
        <v>2</v>
      </c>
      <c r="H503" s="64">
        <v>2</v>
      </c>
      <c r="I503" s="65">
        <v>390.9</v>
      </c>
      <c r="J503" s="65">
        <v>360.1</v>
      </c>
      <c r="K503" s="65">
        <v>360.1</v>
      </c>
      <c r="L503" s="66">
        <v>15</v>
      </c>
      <c r="M503" s="64" t="s">
        <v>275</v>
      </c>
      <c r="N503" s="64" t="s">
        <v>276</v>
      </c>
      <c r="O503" s="67" t="s">
        <v>278</v>
      </c>
      <c r="P503" s="68">
        <v>998954.77999999991</v>
      </c>
      <c r="Q503" s="68">
        <v>0</v>
      </c>
      <c r="R503" s="68">
        <v>0</v>
      </c>
      <c r="S503" s="65">
        <f t="shared" si="75"/>
        <v>998954.77999999991</v>
      </c>
      <c r="T503" s="68">
        <f t="shared" si="76"/>
        <v>2555.525147096444</v>
      </c>
      <c r="U503" s="68">
        <v>7301.8490790483493</v>
      </c>
      <c r="X503" s="8" t="e">
        <f>VLOOKUP(C503,Z:AA,2,FALSE)</f>
        <v>#N/A</v>
      </c>
    </row>
    <row r="504" spans="1:24" ht="35.25" x14ac:dyDescent="0.5">
      <c r="A504" s="8">
        <v>1</v>
      </c>
      <c r="B504" s="134">
        <f>SUBTOTAL(103,$A$381:A504)</f>
        <v>123</v>
      </c>
      <c r="C504" s="40" t="s">
        <v>486</v>
      </c>
      <c r="D504" s="64">
        <v>1970</v>
      </c>
      <c r="E504" s="64"/>
      <c r="F504" s="64" t="s">
        <v>277</v>
      </c>
      <c r="G504" s="64">
        <v>2</v>
      </c>
      <c r="H504" s="64">
        <v>2</v>
      </c>
      <c r="I504" s="65">
        <v>794.8</v>
      </c>
      <c r="J504" s="65">
        <v>737.8</v>
      </c>
      <c r="K504" s="65">
        <v>636.70000000000005</v>
      </c>
      <c r="L504" s="66">
        <v>42</v>
      </c>
      <c r="M504" s="64" t="s">
        <v>275</v>
      </c>
      <c r="N504" s="64" t="s">
        <v>276</v>
      </c>
      <c r="O504" s="67" t="s">
        <v>278</v>
      </c>
      <c r="P504" s="68">
        <v>3767437.77</v>
      </c>
      <c r="Q504" s="68">
        <v>0</v>
      </c>
      <c r="R504" s="68">
        <v>0</v>
      </c>
      <c r="S504" s="65">
        <f t="shared" si="75"/>
        <v>3767437.77</v>
      </c>
      <c r="T504" s="68">
        <f t="shared" si="76"/>
        <v>4740.1079139406147</v>
      </c>
      <c r="U504" s="68">
        <v>5468.9050578761962</v>
      </c>
      <c r="X504" s="8" t="e">
        <f>VLOOKUP(C504,Z:AA,2,FALSE)</f>
        <v>#N/A</v>
      </c>
    </row>
    <row r="505" spans="1:24" ht="35.25" x14ac:dyDescent="0.5">
      <c r="A505" s="8">
        <v>1</v>
      </c>
      <c r="B505" s="134">
        <f>SUBTOTAL(103,$A$381:A505)</f>
        <v>124</v>
      </c>
      <c r="C505" s="40" t="s">
        <v>487</v>
      </c>
      <c r="D505" s="64">
        <v>1971</v>
      </c>
      <c r="E505" s="64"/>
      <c r="F505" s="64" t="s">
        <v>277</v>
      </c>
      <c r="G505" s="64">
        <v>2</v>
      </c>
      <c r="H505" s="64">
        <v>2</v>
      </c>
      <c r="I505" s="65">
        <v>775.6</v>
      </c>
      <c r="J505" s="65">
        <v>716.4</v>
      </c>
      <c r="K505" s="65">
        <v>574.1</v>
      </c>
      <c r="L505" s="66">
        <v>35</v>
      </c>
      <c r="M505" s="64" t="s">
        <v>275</v>
      </c>
      <c r="N505" s="64" t="s">
        <v>276</v>
      </c>
      <c r="O505" s="67" t="s">
        <v>278</v>
      </c>
      <c r="P505" s="68">
        <v>3793636.92</v>
      </c>
      <c r="Q505" s="68">
        <v>0</v>
      </c>
      <c r="R505" s="68">
        <v>0</v>
      </c>
      <c r="S505" s="65">
        <f t="shared" si="75"/>
        <v>3793636.92</v>
      </c>
      <c r="T505" s="68">
        <f t="shared" si="76"/>
        <v>4891.228623001547</v>
      </c>
      <c r="U505" s="68">
        <v>5643.260752965446</v>
      </c>
      <c r="X505" s="8" t="e">
        <f>VLOOKUP(C505,Z:AA,2,FALSE)</f>
        <v>#N/A</v>
      </c>
    </row>
    <row r="506" spans="1:24" ht="35.25" x14ac:dyDescent="0.5">
      <c r="A506" s="8">
        <v>1</v>
      </c>
      <c r="B506" s="134">
        <f>SUBTOTAL(103,$A$381:A506)</f>
        <v>125</v>
      </c>
      <c r="C506" s="40" t="s">
        <v>488</v>
      </c>
      <c r="D506" s="64">
        <v>1957</v>
      </c>
      <c r="E506" s="64">
        <v>2010</v>
      </c>
      <c r="F506" s="64" t="s">
        <v>277</v>
      </c>
      <c r="G506" s="64">
        <v>2</v>
      </c>
      <c r="H506" s="64">
        <v>2</v>
      </c>
      <c r="I506" s="65">
        <v>809.2</v>
      </c>
      <c r="J506" s="65">
        <v>720</v>
      </c>
      <c r="K506" s="65">
        <v>526.70000000000005</v>
      </c>
      <c r="L506" s="66">
        <v>14</v>
      </c>
      <c r="M506" s="64" t="s">
        <v>275</v>
      </c>
      <c r="N506" s="64" t="s">
        <v>354</v>
      </c>
      <c r="O506" s="67" t="s">
        <v>356</v>
      </c>
      <c r="P506" s="68">
        <v>3465849.6</v>
      </c>
      <c r="Q506" s="68">
        <v>0</v>
      </c>
      <c r="R506" s="68">
        <v>0</v>
      </c>
      <c r="S506" s="65">
        <f t="shared" si="75"/>
        <v>3465849.6</v>
      </c>
      <c r="T506" s="68">
        <f t="shared" si="76"/>
        <v>4283.0568462679184</v>
      </c>
      <c r="U506" s="68">
        <v>4283.0568462679184</v>
      </c>
      <c r="X506" s="8" t="e">
        <f>VLOOKUP(C506,Z:AA,2,FALSE)</f>
        <v>#N/A</v>
      </c>
    </row>
    <row r="507" spans="1:24" ht="35.25" x14ac:dyDescent="0.5">
      <c r="A507" s="8">
        <v>1</v>
      </c>
      <c r="B507" s="134">
        <f>SUBTOTAL(103,$A$381:A507)</f>
        <v>126</v>
      </c>
      <c r="C507" s="40" t="s">
        <v>489</v>
      </c>
      <c r="D507" s="64">
        <v>1976</v>
      </c>
      <c r="E507" s="64">
        <v>2008</v>
      </c>
      <c r="F507" s="64" t="s">
        <v>324</v>
      </c>
      <c r="G507" s="64">
        <v>5</v>
      </c>
      <c r="H507" s="64">
        <v>10</v>
      </c>
      <c r="I507" s="65">
        <v>8393.7999999999993</v>
      </c>
      <c r="J507" s="65">
        <v>7705.8</v>
      </c>
      <c r="K507" s="65">
        <v>7147.7</v>
      </c>
      <c r="L507" s="66">
        <v>351</v>
      </c>
      <c r="M507" s="64" t="s">
        <v>275</v>
      </c>
      <c r="N507" s="64" t="s">
        <v>279</v>
      </c>
      <c r="O507" s="67" t="s">
        <v>357</v>
      </c>
      <c r="P507" s="68">
        <v>7806669.5300000003</v>
      </c>
      <c r="Q507" s="68">
        <v>0</v>
      </c>
      <c r="R507" s="68">
        <v>0</v>
      </c>
      <c r="S507" s="65">
        <f t="shared" si="75"/>
        <v>7806669.5300000003</v>
      </c>
      <c r="T507" s="68">
        <f t="shared" si="76"/>
        <v>930.05188710715061</v>
      </c>
      <c r="U507" s="68">
        <v>2213.5884863828064</v>
      </c>
      <c r="X507" s="8" t="e">
        <f>VLOOKUP(C507,Z:AA,2,FALSE)</f>
        <v>#N/A</v>
      </c>
    </row>
    <row r="508" spans="1:24" ht="35.25" x14ac:dyDescent="0.5">
      <c r="B508" s="40" t="s">
        <v>823</v>
      </c>
      <c r="C508" s="133"/>
      <c r="D508" s="64" t="s">
        <v>817</v>
      </c>
      <c r="E508" s="64" t="s">
        <v>817</v>
      </c>
      <c r="F508" s="64" t="s">
        <v>817</v>
      </c>
      <c r="G508" s="64" t="s">
        <v>817</v>
      </c>
      <c r="H508" s="64" t="s">
        <v>817</v>
      </c>
      <c r="I508" s="65">
        <f>SUM(I509:I563)</f>
        <v>101227.12999999998</v>
      </c>
      <c r="J508" s="65">
        <f t="shared" ref="J508:L508" si="79">SUM(J509:J563)</f>
        <v>86327.89</v>
      </c>
      <c r="K508" s="65">
        <f t="shared" si="79"/>
        <v>77416.849999999991</v>
      </c>
      <c r="L508" s="66">
        <f t="shared" si="79"/>
        <v>4156</v>
      </c>
      <c r="M508" s="64" t="s">
        <v>817</v>
      </c>
      <c r="N508" s="64" t="s">
        <v>817</v>
      </c>
      <c r="O508" s="67" t="s">
        <v>817</v>
      </c>
      <c r="P508" s="65">
        <v>91626897.960000008</v>
      </c>
      <c r="Q508" s="65">
        <v>0</v>
      </c>
      <c r="R508" s="65">
        <v>0</v>
      </c>
      <c r="S508" s="65">
        <f t="shared" si="75"/>
        <v>91626897.960000008</v>
      </c>
      <c r="T508" s="68">
        <f t="shared" si="76"/>
        <v>905.16147163314849</v>
      </c>
      <c r="U508" s="68">
        <f>MAX(U509:U563)</f>
        <v>6674.5692439567983</v>
      </c>
      <c r="X508" s="8" t="e">
        <f>VLOOKUP(C508,Z:AA,2,FALSE)</f>
        <v>#N/A</v>
      </c>
    </row>
    <row r="509" spans="1:24" ht="35.25" x14ac:dyDescent="0.5">
      <c r="A509" s="8">
        <v>1</v>
      </c>
      <c r="B509" s="134">
        <f>SUBTOTAL(103,$A$381:A509)</f>
        <v>127</v>
      </c>
      <c r="C509" s="40" t="s">
        <v>423</v>
      </c>
      <c r="D509" s="64">
        <v>1985</v>
      </c>
      <c r="E509" s="64"/>
      <c r="F509" s="64" t="s">
        <v>277</v>
      </c>
      <c r="G509" s="64">
        <v>5</v>
      </c>
      <c r="H509" s="64">
        <v>6</v>
      </c>
      <c r="I509" s="65">
        <v>4537.2</v>
      </c>
      <c r="J509" s="65">
        <v>4163</v>
      </c>
      <c r="K509" s="65">
        <v>3807.9</v>
      </c>
      <c r="L509" s="66">
        <v>204</v>
      </c>
      <c r="M509" s="64" t="s">
        <v>275</v>
      </c>
      <c r="N509" s="64" t="s">
        <v>279</v>
      </c>
      <c r="O509" s="67" t="s">
        <v>1082</v>
      </c>
      <c r="P509" s="68">
        <v>6454502.3200000003</v>
      </c>
      <c r="Q509" s="68">
        <v>0</v>
      </c>
      <c r="R509" s="68">
        <v>0</v>
      </c>
      <c r="S509" s="65">
        <f t="shared" si="75"/>
        <v>6454502.3200000003</v>
      </c>
      <c r="T509" s="68">
        <f t="shared" si="76"/>
        <v>1422.5739046107733</v>
      </c>
      <c r="U509" s="68">
        <v>1861.3919642069998</v>
      </c>
      <c r="X509" s="8" t="e">
        <f>VLOOKUP(C509,Z:AA,2,FALSE)</f>
        <v>#N/A</v>
      </c>
    </row>
    <row r="510" spans="1:24" ht="35.25" x14ac:dyDescent="0.5">
      <c r="A510" s="8">
        <v>1</v>
      </c>
      <c r="B510" s="134">
        <f>SUBTOTAL(103,$A$381:A510)</f>
        <v>128</v>
      </c>
      <c r="C510" s="40" t="s">
        <v>424</v>
      </c>
      <c r="D510" s="64" t="s">
        <v>342</v>
      </c>
      <c r="E510" s="64"/>
      <c r="F510" s="64" t="s">
        <v>277</v>
      </c>
      <c r="G510" s="64">
        <v>9</v>
      </c>
      <c r="H510" s="64">
        <v>1</v>
      </c>
      <c r="I510" s="65">
        <v>2760.5</v>
      </c>
      <c r="J510" s="65">
        <v>2756.6</v>
      </c>
      <c r="K510" s="65">
        <v>2688.2</v>
      </c>
      <c r="L510" s="66">
        <v>123</v>
      </c>
      <c r="M510" s="64" t="s">
        <v>275</v>
      </c>
      <c r="N510" s="64" t="s">
        <v>279</v>
      </c>
      <c r="O510" s="67" t="s">
        <v>335</v>
      </c>
      <c r="P510" s="68">
        <v>2116554.6800000002</v>
      </c>
      <c r="Q510" s="68">
        <v>0</v>
      </c>
      <c r="R510" s="68">
        <v>0</v>
      </c>
      <c r="S510" s="65">
        <f t="shared" si="75"/>
        <v>2116554.6800000002</v>
      </c>
      <c r="T510" s="68">
        <f t="shared" si="76"/>
        <v>766.72873754754585</v>
      </c>
      <c r="U510" s="68">
        <v>814.45</v>
      </c>
      <c r="X510" s="8" t="e">
        <f>VLOOKUP(C510,Z:AA,2,FALSE)</f>
        <v>#N/A</v>
      </c>
    </row>
    <row r="511" spans="1:24" ht="35.25" x14ac:dyDescent="0.5">
      <c r="A511" s="8">
        <v>1</v>
      </c>
      <c r="B511" s="134">
        <f>SUBTOTAL(103,$A$381:A511)</f>
        <v>129</v>
      </c>
      <c r="C511" s="40" t="s">
        <v>425</v>
      </c>
      <c r="D511" s="64">
        <v>1987</v>
      </c>
      <c r="E511" s="64"/>
      <c r="F511" s="64" t="s">
        <v>277</v>
      </c>
      <c r="G511" s="64">
        <v>9</v>
      </c>
      <c r="H511" s="64">
        <v>1</v>
      </c>
      <c r="I511" s="65">
        <v>6006.9</v>
      </c>
      <c r="J511" s="65">
        <v>4693</v>
      </c>
      <c r="K511" s="65">
        <v>4333.1000000000004</v>
      </c>
      <c r="L511" s="66">
        <v>292</v>
      </c>
      <c r="M511" s="64" t="s">
        <v>275</v>
      </c>
      <c r="N511" s="64" t="s">
        <v>279</v>
      </c>
      <c r="O511" s="67" t="s">
        <v>334</v>
      </c>
      <c r="P511" s="68">
        <v>4440000</v>
      </c>
      <c r="Q511" s="68">
        <v>0</v>
      </c>
      <c r="R511" s="68">
        <v>0</v>
      </c>
      <c r="S511" s="65">
        <f t="shared" si="75"/>
        <v>4440000</v>
      </c>
      <c r="T511" s="68">
        <f t="shared" si="76"/>
        <v>739.14997752584532</v>
      </c>
      <c r="U511" s="68">
        <v>973.4493834523164</v>
      </c>
      <c r="X511" s="8" t="e">
        <f>VLOOKUP(C511,Z:AA,2,FALSE)</f>
        <v>#N/A</v>
      </c>
    </row>
    <row r="512" spans="1:24" ht="35.25" x14ac:dyDescent="0.5">
      <c r="A512" s="8">
        <v>1</v>
      </c>
      <c r="B512" s="134">
        <f>SUBTOTAL(103,$A$381:A512)</f>
        <v>130</v>
      </c>
      <c r="C512" s="40" t="s">
        <v>426</v>
      </c>
      <c r="D512" s="64">
        <v>1959</v>
      </c>
      <c r="E512" s="64"/>
      <c r="F512" s="64" t="s">
        <v>277</v>
      </c>
      <c r="G512" s="64">
        <v>4</v>
      </c>
      <c r="H512" s="64">
        <v>1</v>
      </c>
      <c r="I512" s="65">
        <v>1756.3</v>
      </c>
      <c r="J512" s="65">
        <v>1356.3</v>
      </c>
      <c r="K512" s="65">
        <v>1024.3</v>
      </c>
      <c r="L512" s="66">
        <v>59</v>
      </c>
      <c r="M512" s="64" t="s">
        <v>275</v>
      </c>
      <c r="N512" s="64" t="s">
        <v>276</v>
      </c>
      <c r="O512" s="67" t="s">
        <v>278</v>
      </c>
      <c r="P512" s="68">
        <v>3100000</v>
      </c>
      <c r="Q512" s="68">
        <v>0</v>
      </c>
      <c r="R512" s="68">
        <v>0</v>
      </c>
      <c r="S512" s="65">
        <f t="shared" si="75"/>
        <v>3100000</v>
      </c>
      <c r="T512" s="68">
        <f t="shared" si="76"/>
        <v>1765.0743039344077</v>
      </c>
      <c r="U512" s="68">
        <v>2237.4019245003701</v>
      </c>
      <c r="X512" s="8" t="e">
        <f>VLOOKUP(C512,Z:AA,2,FALSE)</f>
        <v>#N/A</v>
      </c>
    </row>
    <row r="513" spans="1:24" ht="35.25" x14ac:dyDescent="0.5">
      <c r="A513" s="8">
        <v>1</v>
      </c>
      <c r="B513" s="134">
        <f>SUBTOTAL(103,$A$381:A513)</f>
        <v>131</v>
      </c>
      <c r="C513" s="40" t="s">
        <v>427</v>
      </c>
      <c r="D513" s="64">
        <v>1941</v>
      </c>
      <c r="E513" s="64"/>
      <c r="F513" s="64" t="s">
        <v>337</v>
      </c>
      <c r="G513" s="64">
        <v>2</v>
      </c>
      <c r="H513" s="64">
        <v>2</v>
      </c>
      <c r="I513" s="65">
        <v>743.7</v>
      </c>
      <c r="J513" s="65">
        <v>550.15</v>
      </c>
      <c r="K513" s="65">
        <v>379.65</v>
      </c>
      <c r="L513" s="66">
        <v>21</v>
      </c>
      <c r="M513" s="64" t="s">
        <v>275</v>
      </c>
      <c r="N513" s="64" t="s">
        <v>279</v>
      </c>
      <c r="O513" s="67" t="s">
        <v>338</v>
      </c>
      <c r="P513" s="68">
        <v>2950000</v>
      </c>
      <c r="Q513" s="68">
        <v>0</v>
      </c>
      <c r="R513" s="68">
        <v>0</v>
      </c>
      <c r="S513" s="65">
        <f t="shared" si="75"/>
        <v>2950000</v>
      </c>
      <c r="T513" s="68">
        <f t="shared" si="76"/>
        <v>3966.6532203845636</v>
      </c>
      <c r="U513" s="68">
        <v>5059.9867701653729</v>
      </c>
      <c r="X513" s="8" t="e">
        <f>VLOOKUP(C513,Z:AA,2,FALSE)</f>
        <v>#N/A</v>
      </c>
    </row>
    <row r="514" spans="1:24" ht="35.25" x14ac:dyDescent="0.5">
      <c r="A514" s="8">
        <v>1</v>
      </c>
      <c r="B514" s="134">
        <f>SUBTOTAL(103,$A$381:A514)</f>
        <v>132</v>
      </c>
      <c r="C514" s="40" t="s">
        <v>428</v>
      </c>
      <c r="D514" s="64">
        <v>1957</v>
      </c>
      <c r="E514" s="64"/>
      <c r="F514" s="64" t="s">
        <v>277</v>
      </c>
      <c r="G514" s="64">
        <v>2</v>
      </c>
      <c r="H514" s="64">
        <v>2</v>
      </c>
      <c r="I514" s="65">
        <v>706.7</v>
      </c>
      <c r="J514" s="65">
        <v>646.1</v>
      </c>
      <c r="K514" s="65">
        <v>646.1</v>
      </c>
      <c r="L514" s="66">
        <v>23</v>
      </c>
      <c r="M514" s="64" t="s">
        <v>275</v>
      </c>
      <c r="N514" s="64" t="s">
        <v>276</v>
      </c>
      <c r="O514" s="67" t="s">
        <v>278</v>
      </c>
      <c r="P514" s="68">
        <v>2850000</v>
      </c>
      <c r="Q514" s="68">
        <v>0</v>
      </c>
      <c r="R514" s="68">
        <v>0</v>
      </c>
      <c r="S514" s="65">
        <f t="shared" si="75"/>
        <v>2850000</v>
      </c>
      <c r="T514" s="68">
        <f t="shared" si="76"/>
        <v>4032.8286401584828</v>
      </c>
      <c r="U514" s="68">
        <v>5132.6956275647372</v>
      </c>
      <c r="X514" s="8" t="e">
        <f>VLOOKUP(C514,Z:AA,2,FALSE)</f>
        <v>#N/A</v>
      </c>
    </row>
    <row r="515" spans="1:24" ht="35.25" x14ac:dyDescent="0.5">
      <c r="A515" s="8">
        <v>1</v>
      </c>
      <c r="B515" s="134">
        <f>SUBTOTAL(103,$A$381:A515)</f>
        <v>133</v>
      </c>
      <c r="C515" s="40" t="s">
        <v>206</v>
      </c>
      <c r="D515" s="64">
        <v>1966</v>
      </c>
      <c r="E515" s="64"/>
      <c r="F515" s="64" t="s">
        <v>277</v>
      </c>
      <c r="G515" s="64">
        <v>2</v>
      </c>
      <c r="H515" s="64">
        <v>1</v>
      </c>
      <c r="I515" s="65">
        <v>683.5</v>
      </c>
      <c r="J515" s="65">
        <v>634.5</v>
      </c>
      <c r="K515" s="65">
        <v>531.20000000000005</v>
      </c>
      <c r="L515" s="66">
        <v>28</v>
      </c>
      <c r="M515" s="64" t="s">
        <v>275</v>
      </c>
      <c r="N515" s="64" t="s">
        <v>279</v>
      </c>
      <c r="O515" s="67" t="s">
        <v>339</v>
      </c>
      <c r="P515" s="68">
        <v>616139</v>
      </c>
      <c r="Q515" s="68">
        <v>0</v>
      </c>
      <c r="R515" s="68">
        <v>0</v>
      </c>
      <c r="S515" s="65">
        <f t="shared" si="75"/>
        <v>616139</v>
      </c>
      <c r="T515" s="68">
        <f t="shared" si="76"/>
        <v>901.44696415508417</v>
      </c>
      <c r="U515" s="68">
        <v>1003.8610095098757</v>
      </c>
      <c r="X515" s="8" t="e">
        <f>VLOOKUP(C515,Z:AA,2,FALSE)</f>
        <v>#N/A</v>
      </c>
    </row>
    <row r="516" spans="1:24" ht="35.25" x14ac:dyDescent="0.5">
      <c r="A516" s="8">
        <v>1</v>
      </c>
      <c r="B516" s="134">
        <f>SUBTOTAL(103,$A$381:A516)</f>
        <v>134</v>
      </c>
      <c r="C516" s="40" t="s">
        <v>207</v>
      </c>
      <c r="D516" s="64">
        <v>1974</v>
      </c>
      <c r="E516" s="64"/>
      <c r="F516" s="64" t="s">
        <v>277</v>
      </c>
      <c r="G516" s="64">
        <v>2</v>
      </c>
      <c r="H516" s="64">
        <v>2</v>
      </c>
      <c r="I516" s="65">
        <v>762</v>
      </c>
      <c r="J516" s="65">
        <v>702.6</v>
      </c>
      <c r="K516" s="65">
        <v>623.1</v>
      </c>
      <c r="L516" s="66">
        <v>48</v>
      </c>
      <c r="M516" s="64" t="s">
        <v>275</v>
      </c>
      <c r="N516" s="64" t="s">
        <v>279</v>
      </c>
      <c r="O516" s="67" t="s">
        <v>339</v>
      </c>
      <c r="P516" s="68">
        <v>713943</v>
      </c>
      <c r="Q516" s="68">
        <v>0</v>
      </c>
      <c r="R516" s="68">
        <v>0</v>
      </c>
      <c r="S516" s="65">
        <f t="shared" si="75"/>
        <v>713943</v>
      </c>
      <c r="T516" s="68">
        <f t="shared" si="76"/>
        <v>936.93307086614175</v>
      </c>
      <c r="U516" s="68">
        <v>1028.7965879265091</v>
      </c>
      <c r="X516" s="8" t="e">
        <f>VLOOKUP(C516,Z:AA,2,FALSE)</f>
        <v>#N/A</v>
      </c>
    </row>
    <row r="517" spans="1:24" ht="35.25" x14ac:dyDescent="0.5">
      <c r="A517" s="8">
        <v>1</v>
      </c>
      <c r="B517" s="134">
        <f>SUBTOTAL(103,$A$381:A517)</f>
        <v>135</v>
      </c>
      <c r="C517" s="40" t="s">
        <v>208</v>
      </c>
      <c r="D517" s="64">
        <v>1973</v>
      </c>
      <c r="E517" s="64"/>
      <c r="F517" s="64" t="s">
        <v>277</v>
      </c>
      <c r="G517" s="64">
        <v>2</v>
      </c>
      <c r="H517" s="64">
        <v>2</v>
      </c>
      <c r="I517" s="65">
        <v>746.5</v>
      </c>
      <c r="J517" s="65">
        <v>687.5</v>
      </c>
      <c r="K517" s="65">
        <v>552</v>
      </c>
      <c r="L517" s="66">
        <v>48</v>
      </c>
      <c r="M517" s="64" t="s">
        <v>275</v>
      </c>
      <c r="N517" s="64" t="s">
        <v>279</v>
      </c>
      <c r="O517" s="67" t="s">
        <v>339</v>
      </c>
      <c r="P517" s="68">
        <v>706127.96</v>
      </c>
      <c r="Q517" s="68">
        <v>0</v>
      </c>
      <c r="R517" s="68">
        <v>0</v>
      </c>
      <c r="S517" s="65">
        <f t="shared" si="75"/>
        <v>706127.96</v>
      </c>
      <c r="T517" s="68">
        <f t="shared" si="76"/>
        <v>945.91823174815806</v>
      </c>
      <c r="U517" s="68">
        <v>1039.6891627595444</v>
      </c>
      <c r="X517" s="8" t="e">
        <f>VLOOKUP(C517,Z:AA,2,FALSE)</f>
        <v>#N/A</v>
      </c>
    </row>
    <row r="518" spans="1:24" ht="35.25" x14ac:dyDescent="0.5">
      <c r="A518" s="8">
        <v>1</v>
      </c>
      <c r="B518" s="134">
        <f>SUBTOTAL(103,$A$381:A518)</f>
        <v>136</v>
      </c>
      <c r="C518" s="40" t="s">
        <v>429</v>
      </c>
      <c r="D518" s="64">
        <v>1960</v>
      </c>
      <c r="E518" s="64"/>
      <c r="F518" s="64" t="s">
        <v>277</v>
      </c>
      <c r="G518" s="64">
        <v>2</v>
      </c>
      <c r="H518" s="64">
        <v>2</v>
      </c>
      <c r="I518" s="65">
        <v>582.70000000000005</v>
      </c>
      <c r="J518" s="65">
        <v>535.70000000000005</v>
      </c>
      <c r="K518" s="65">
        <v>506.30000000000007</v>
      </c>
      <c r="L518" s="66">
        <v>28</v>
      </c>
      <c r="M518" s="64" t="s">
        <v>275</v>
      </c>
      <c r="N518" s="64" t="s">
        <v>279</v>
      </c>
      <c r="O518" s="67" t="s">
        <v>334</v>
      </c>
      <c r="P518" s="68">
        <v>2255000</v>
      </c>
      <c r="Q518" s="68">
        <v>0</v>
      </c>
      <c r="R518" s="68">
        <v>0</v>
      </c>
      <c r="S518" s="65">
        <f t="shared" si="75"/>
        <v>2255000</v>
      </c>
      <c r="T518" s="68">
        <f t="shared" si="76"/>
        <v>3869.9159087008748</v>
      </c>
      <c r="U518" s="68">
        <v>4948.8320233396253</v>
      </c>
      <c r="X518" s="8" t="e">
        <f>VLOOKUP(C518,Z:AA,2,FALSE)</f>
        <v>#N/A</v>
      </c>
    </row>
    <row r="519" spans="1:24" ht="35.25" x14ac:dyDescent="0.5">
      <c r="A519" s="8">
        <v>1</v>
      </c>
      <c r="B519" s="134">
        <f>SUBTOTAL(103,$A$381:A519)</f>
        <v>137</v>
      </c>
      <c r="C519" s="40" t="s">
        <v>430</v>
      </c>
      <c r="D519" s="64">
        <v>1960</v>
      </c>
      <c r="E519" s="64"/>
      <c r="F519" s="64" t="s">
        <v>277</v>
      </c>
      <c r="G519" s="64">
        <v>2</v>
      </c>
      <c r="H519" s="64">
        <v>2</v>
      </c>
      <c r="I519" s="65">
        <v>592.20000000000005</v>
      </c>
      <c r="J519" s="65">
        <v>550.70000000000005</v>
      </c>
      <c r="K519" s="65">
        <v>444.6</v>
      </c>
      <c r="L519" s="66">
        <v>36</v>
      </c>
      <c r="M519" s="64" t="s">
        <v>275</v>
      </c>
      <c r="N519" s="64" t="s">
        <v>279</v>
      </c>
      <c r="O519" s="67" t="s">
        <v>341</v>
      </c>
      <c r="P519" s="68">
        <v>2240000</v>
      </c>
      <c r="Q519" s="68">
        <v>0</v>
      </c>
      <c r="R519" s="68">
        <v>0</v>
      </c>
      <c r="S519" s="65">
        <f t="shared" si="75"/>
        <v>2240000</v>
      </c>
      <c r="T519" s="68">
        <f t="shared" si="76"/>
        <v>3782.5059101654842</v>
      </c>
      <c r="U519" s="68">
        <v>4818.4010807159739</v>
      </c>
      <c r="X519" s="8" t="e">
        <f>VLOOKUP(C519,Z:AA,2,FALSE)</f>
        <v>#N/A</v>
      </c>
    </row>
    <row r="520" spans="1:24" ht="35.25" x14ac:dyDescent="0.5">
      <c r="A520" s="8">
        <v>1</v>
      </c>
      <c r="B520" s="134">
        <f>SUBTOTAL(103,$A$381:A520)</f>
        <v>138</v>
      </c>
      <c r="C520" s="40" t="s">
        <v>431</v>
      </c>
      <c r="D520" s="64">
        <v>1950</v>
      </c>
      <c r="E520" s="64"/>
      <c r="F520" s="64" t="s">
        <v>277</v>
      </c>
      <c r="G520" s="64">
        <v>3</v>
      </c>
      <c r="H520" s="64">
        <v>2</v>
      </c>
      <c r="I520" s="65">
        <v>894.76</v>
      </c>
      <c r="J520" s="65">
        <v>604</v>
      </c>
      <c r="K520" s="65">
        <v>604</v>
      </c>
      <c r="L520" s="66">
        <v>19</v>
      </c>
      <c r="M520" s="64" t="s">
        <v>275</v>
      </c>
      <c r="N520" s="64" t="s">
        <v>279</v>
      </c>
      <c r="O520" s="67" t="s">
        <v>339</v>
      </c>
      <c r="P520" s="68">
        <v>2225000</v>
      </c>
      <c r="Q520" s="68">
        <v>0</v>
      </c>
      <c r="R520" s="68">
        <v>0</v>
      </c>
      <c r="S520" s="65">
        <f t="shared" si="75"/>
        <v>2225000</v>
      </c>
      <c r="T520" s="68">
        <f t="shared" si="76"/>
        <v>2486.7003442263849</v>
      </c>
      <c r="U520" s="68">
        <v>3168.8058697304309</v>
      </c>
      <c r="X520" s="8" t="e">
        <f>VLOOKUP(C520,Z:AA,2,FALSE)</f>
        <v>#N/A</v>
      </c>
    </row>
    <row r="521" spans="1:24" ht="35.25" x14ac:dyDescent="0.5">
      <c r="A521" s="8">
        <v>1</v>
      </c>
      <c r="B521" s="134">
        <f>SUBTOTAL(103,$A$381:A521)</f>
        <v>139</v>
      </c>
      <c r="C521" s="40" t="s">
        <v>432</v>
      </c>
      <c r="D521" s="64">
        <v>1977</v>
      </c>
      <c r="E521" s="64"/>
      <c r="F521" s="64" t="s">
        <v>277</v>
      </c>
      <c r="G521" s="64">
        <v>9</v>
      </c>
      <c r="H521" s="64">
        <v>2</v>
      </c>
      <c r="I521" s="65">
        <v>4984</v>
      </c>
      <c r="J521" s="65">
        <v>3763.9</v>
      </c>
      <c r="K521" s="65">
        <v>3573.6</v>
      </c>
      <c r="L521" s="66">
        <v>172</v>
      </c>
      <c r="M521" s="64" t="s">
        <v>275</v>
      </c>
      <c r="N521" s="64" t="s">
        <v>279</v>
      </c>
      <c r="O521" s="67" t="s">
        <v>1082</v>
      </c>
      <c r="P521" s="68">
        <v>6390450</v>
      </c>
      <c r="Q521" s="68">
        <v>0</v>
      </c>
      <c r="R521" s="68">
        <v>0</v>
      </c>
      <c r="S521" s="65">
        <f t="shared" si="75"/>
        <v>6390450</v>
      </c>
      <c r="T521" s="68">
        <f t="shared" si="76"/>
        <v>1282.1930176565008</v>
      </c>
      <c r="U521" s="68">
        <v>1562.2818337365038</v>
      </c>
      <c r="X521" s="8" t="e">
        <f>VLOOKUP(C521,Z:AA,2,FALSE)</f>
        <v>#N/A</v>
      </c>
    </row>
    <row r="522" spans="1:24" ht="35.25" x14ac:dyDescent="0.5">
      <c r="A522" s="8">
        <v>1</v>
      </c>
      <c r="B522" s="134">
        <f>SUBTOTAL(103,$A$381:A522)</f>
        <v>140</v>
      </c>
      <c r="C522" s="40" t="s">
        <v>433</v>
      </c>
      <c r="D522" s="64">
        <v>1961</v>
      </c>
      <c r="E522" s="64"/>
      <c r="F522" s="64" t="s">
        <v>277</v>
      </c>
      <c r="G522" s="64">
        <v>4</v>
      </c>
      <c r="H522" s="64">
        <v>2</v>
      </c>
      <c r="I522" s="65">
        <v>2700.93</v>
      </c>
      <c r="J522" s="65">
        <v>2360.79</v>
      </c>
      <c r="K522" s="65">
        <v>2305.5700000000002</v>
      </c>
      <c r="L522" s="66">
        <v>85</v>
      </c>
      <c r="M522" s="64" t="s">
        <v>275</v>
      </c>
      <c r="N522" s="64" t="s">
        <v>279</v>
      </c>
      <c r="O522" s="67" t="s">
        <v>334</v>
      </c>
      <c r="P522" s="68">
        <v>5490000</v>
      </c>
      <c r="Q522" s="68">
        <v>0</v>
      </c>
      <c r="R522" s="68">
        <v>0</v>
      </c>
      <c r="S522" s="65">
        <f t="shared" si="75"/>
        <v>5490000</v>
      </c>
      <c r="T522" s="68">
        <f t="shared" si="76"/>
        <v>2032.6332041185815</v>
      </c>
      <c r="U522" s="68">
        <v>2628.6725179160958</v>
      </c>
      <c r="X522" s="8" t="e">
        <f>VLOOKUP(C522,Z:AA,2,FALSE)</f>
        <v>#N/A</v>
      </c>
    </row>
    <row r="523" spans="1:24" ht="35.25" x14ac:dyDescent="0.5">
      <c r="A523" s="8">
        <v>1</v>
      </c>
      <c r="B523" s="134">
        <f>SUBTOTAL(103,$A$381:A523)</f>
        <v>141</v>
      </c>
      <c r="C523" s="40" t="s">
        <v>434</v>
      </c>
      <c r="D523" s="64">
        <v>1963</v>
      </c>
      <c r="E523" s="64"/>
      <c r="F523" s="64" t="s">
        <v>277</v>
      </c>
      <c r="G523" s="64">
        <v>4</v>
      </c>
      <c r="H523" s="64">
        <v>2</v>
      </c>
      <c r="I523" s="65">
        <v>1374.8</v>
      </c>
      <c r="J523" s="65">
        <v>1010.2</v>
      </c>
      <c r="K523" s="65">
        <v>1010.2</v>
      </c>
      <c r="L523" s="66">
        <v>43</v>
      </c>
      <c r="M523" s="64" t="s">
        <v>275</v>
      </c>
      <c r="N523" s="64" t="s">
        <v>279</v>
      </c>
      <c r="O523" s="67" t="s">
        <v>334</v>
      </c>
      <c r="P523" s="68">
        <v>2745000</v>
      </c>
      <c r="Q523" s="68">
        <v>0</v>
      </c>
      <c r="R523" s="68">
        <v>0</v>
      </c>
      <c r="S523" s="65">
        <f t="shared" si="75"/>
        <v>2745000</v>
      </c>
      <c r="T523" s="68">
        <f t="shared" si="76"/>
        <v>1996.6540587721852</v>
      </c>
      <c r="U523" s="68">
        <v>2560.0243838221313</v>
      </c>
      <c r="X523" s="8" t="e">
        <f>VLOOKUP(C523,Z:AA,2,FALSE)</f>
        <v>#N/A</v>
      </c>
    </row>
    <row r="524" spans="1:24" ht="35.25" x14ac:dyDescent="0.5">
      <c r="A524" s="8">
        <v>1</v>
      </c>
      <c r="B524" s="134">
        <f>SUBTOTAL(103,$A$381:A524)</f>
        <v>142</v>
      </c>
      <c r="C524" s="40" t="s">
        <v>435</v>
      </c>
      <c r="D524" s="64">
        <v>1958</v>
      </c>
      <c r="E524" s="64"/>
      <c r="F524" s="64" t="s">
        <v>277</v>
      </c>
      <c r="G524" s="64">
        <v>2</v>
      </c>
      <c r="H524" s="64">
        <v>2</v>
      </c>
      <c r="I524" s="65">
        <v>653.70000000000005</v>
      </c>
      <c r="J524" s="65">
        <v>606</v>
      </c>
      <c r="K524" s="65">
        <v>538.1</v>
      </c>
      <c r="L524" s="66">
        <v>27</v>
      </c>
      <c r="M524" s="64" t="s">
        <v>275</v>
      </c>
      <c r="N524" s="64" t="s">
        <v>279</v>
      </c>
      <c r="O524" s="67" t="s">
        <v>338</v>
      </c>
      <c r="P524" s="68">
        <v>2700000</v>
      </c>
      <c r="Q524" s="68">
        <v>0</v>
      </c>
      <c r="R524" s="68">
        <v>0</v>
      </c>
      <c r="S524" s="65">
        <f t="shared" si="75"/>
        <v>2700000</v>
      </c>
      <c r="T524" s="68">
        <f t="shared" si="76"/>
        <v>4130.3350160624141</v>
      </c>
      <c r="U524" s="68">
        <v>5271.3969710876545</v>
      </c>
      <c r="X524" s="8" t="e">
        <f>VLOOKUP(C524,Z:AA,2,FALSE)</f>
        <v>#N/A</v>
      </c>
    </row>
    <row r="525" spans="1:24" ht="35.25" x14ac:dyDescent="0.5">
      <c r="A525" s="8">
        <v>1</v>
      </c>
      <c r="B525" s="134">
        <f>SUBTOTAL(103,$A$381:A525)</f>
        <v>143</v>
      </c>
      <c r="C525" s="40" t="s">
        <v>436</v>
      </c>
      <c r="D525" s="64">
        <v>1961</v>
      </c>
      <c r="E525" s="64"/>
      <c r="F525" s="64" t="s">
        <v>277</v>
      </c>
      <c r="G525" s="64">
        <v>2</v>
      </c>
      <c r="H525" s="64">
        <v>1</v>
      </c>
      <c r="I525" s="65">
        <v>291.64999999999998</v>
      </c>
      <c r="J525" s="65">
        <v>275.13</v>
      </c>
      <c r="K525" s="65">
        <v>135.19999999999999</v>
      </c>
      <c r="L525" s="66">
        <v>18</v>
      </c>
      <c r="M525" s="64" t="s">
        <v>275</v>
      </c>
      <c r="N525" s="64" t="s">
        <v>276</v>
      </c>
      <c r="O525" s="67" t="s">
        <v>278</v>
      </c>
      <c r="P525" s="68">
        <v>1480000</v>
      </c>
      <c r="Q525" s="68">
        <v>0</v>
      </c>
      <c r="R525" s="68">
        <v>0</v>
      </c>
      <c r="S525" s="65">
        <f t="shared" si="75"/>
        <v>1480000</v>
      </c>
      <c r="T525" s="68">
        <f t="shared" si="76"/>
        <v>5074.5756900394308</v>
      </c>
      <c r="U525" s="68">
        <v>6674.5692439567983</v>
      </c>
      <c r="X525" s="8" t="e">
        <f>VLOOKUP(C525,Z:AA,2,FALSE)</f>
        <v>#N/A</v>
      </c>
    </row>
    <row r="526" spans="1:24" ht="35.25" x14ac:dyDescent="0.5">
      <c r="A526" s="8">
        <v>1</v>
      </c>
      <c r="B526" s="134">
        <f>SUBTOTAL(103,$A$381:A526)</f>
        <v>144</v>
      </c>
      <c r="C526" s="40" t="s">
        <v>437</v>
      </c>
      <c r="D526" s="64">
        <v>1971</v>
      </c>
      <c r="E526" s="64"/>
      <c r="F526" s="64" t="s">
        <v>277</v>
      </c>
      <c r="G526" s="64">
        <v>5</v>
      </c>
      <c r="H526" s="64">
        <v>6</v>
      </c>
      <c r="I526" s="65">
        <v>5077.5</v>
      </c>
      <c r="J526" s="65">
        <v>3712.4</v>
      </c>
      <c r="K526" s="65">
        <v>1549.0700000000002</v>
      </c>
      <c r="L526" s="66">
        <v>164</v>
      </c>
      <c r="M526" s="64" t="s">
        <v>275</v>
      </c>
      <c r="N526" s="64" t="s">
        <v>279</v>
      </c>
      <c r="O526" s="67" t="s">
        <v>341</v>
      </c>
      <c r="P526" s="68">
        <v>7970000</v>
      </c>
      <c r="Q526" s="68">
        <v>0</v>
      </c>
      <c r="R526" s="68">
        <v>0</v>
      </c>
      <c r="S526" s="65">
        <f t="shared" ref="S526:S589" si="80">P526-Q526-R526</f>
        <v>7970000</v>
      </c>
      <c r="T526" s="68">
        <f t="shared" ref="T526:T589" si="81">P526/I526</f>
        <v>1569.670113244707</v>
      </c>
      <c r="U526" s="68">
        <v>1940.7385130477599</v>
      </c>
      <c r="X526" s="8" t="e">
        <f>VLOOKUP(C526,Z:AA,2,FALSE)</f>
        <v>#N/A</v>
      </c>
    </row>
    <row r="527" spans="1:24" ht="35.25" x14ac:dyDescent="0.5">
      <c r="A527" s="8">
        <v>1</v>
      </c>
      <c r="B527" s="134">
        <f>SUBTOTAL(103,$A$381:A527)</f>
        <v>145</v>
      </c>
      <c r="C527" s="40" t="s">
        <v>438</v>
      </c>
      <c r="D527" s="64">
        <v>1973</v>
      </c>
      <c r="E527" s="64"/>
      <c r="F527" s="64" t="s">
        <v>337</v>
      </c>
      <c r="G527" s="64">
        <v>2</v>
      </c>
      <c r="H527" s="64">
        <v>2</v>
      </c>
      <c r="I527" s="65">
        <v>816.6</v>
      </c>
      <c r="J527" s="65">
        <v>537.5</v>
      </c>
      <c r="K527" s="65">
        <v>202.60000000000002</v>
      </c>
      <c r="L527" s="66">
        <v>29</v>
      </c>
      <c r="M527" s="64" t="s">
        <v>275</v>
      </c>
      <c r="N527" s="64" t="s">
        <v>279</v>
      </c>
      <c r="O527" s="67" t="s">
        <v>338</v>
      </c>
      <c r="P527" s="68">
        <v>2380000</v>
      </c>
      <c r="Q527" s="68">
        <v>0</v>
      </c>
      <c r="R527" s="68">
        <v>0</v>
      </c>
      <c r="S527" s="65">
        <f t="shared" si="80"/>
        <v>2380000</v>
      </c>
      <c r="T527" s="68">
        <f t="shared" si="81"/>
        <v>2914.5236345824146</v>
      </c>
      <c r="U527" s="68">
        <v>3701.6042125887825</v>
      </c>
      <c r="X527" s="8" t="e">
        <f>VLOOKUP(C527,Z:AA,2,FALSE)</f>
        <v>#N/A</v>
      </c>
    </row>
    <row r="528" spans="1:24" ht="35.25" x14ac:dyDescent="0.5">
      <c r="A528" s="8">
        <v>1</v>
      </c>
      <c r="B528" s="134">
        <f>SUBTOTAL(103,$A$381:A528)</f>
        <v>146</v>
      </c>
      <c r="C528" s="40" t="s">
        <v>439</v>
      </c>
      <c r="D528" s="64">
        <v>1954</v>
      </c>
      <c r="E528" s="64"/>
      <c r="F528" s="64" t="s">
        <v>337</v>
      </c>
      <c r="G528" s="64">
        <v>2</v>
      </c>
      <c r="H528" s="64">
        <v>2</v>
      </c>
      <c r="I528" s="65">
        <v>441</v>
      </c>
      <c r="J528" s="65">
        <v>399.8</v>
      </c>
      <c r="K528" s="65">
        <v>310.20000000000005</v>
      </c>
      <c r="L528" s="66">
        <v>28</v>
      </c>
      <c r="M528" s="64" t="s">
        <v>275</v>
      </c>
      <c r="N528" s="64" t="s">
        <v>279</v>
      </c>
      <c r="O528" s="67" t="s">
        <v>338</v>
      </c>
      <c r="P528" s="68">
        <v>2011474</v>
      </c>
      <c r="Q528" s="68">
        <v>0</v>
      </c>
      <c r="R528" s="68">
        <v>0</v>
      </c>
      <c r="S528" s="65">
        <f t="shared" si="80"/>
        <v>2011474</v>
      </c>
      <c r="T528" s="68">
        <f t="shared" si="81"/>
        <v>4561.1655328798188</v>
      </c>
      <c r="U528" s="68">
        <v>5757.580952380953</v>
      </c>
      <c r="X528" s="8" t="e">
        <f>VLOOKUP(C528,Z:AA,2,FALSE)</f>
        <v>#N/A</v>
      </c>
    </row>
    <row r="529" spans="1:24" ht="35.25" x14ac:dyDescent="0.5">
      <c r="A529" s="8">
        <v>1</v>
      </c>
      <c r="B529" s="134">
        <f>SUBTOTAL(103,$A$381:A529)</f>
        <v>147</v>
      </c>
      <c r="C529" s="40" t="s">
        <v>209</v>
      </c>
      <c r="D529" s="64">
        <v>1980</v>
      </c>
      <c r="E529" s="64"/>
      <c r="F529" s="64" t="s">
        <v>277</v>
      </c>
      <c r="G529" s="64">
        <v>2</v>
      </c>
      <c r="H529" s="64">
        <v>3</v>
      </c>
      <c r="I529" s="65">
        <v>962.21999999999991</v>
      </c>
      <c r="J529" s="65">
        <v>875.92</v>
      </c>
      <c r="K529" s="65">
        <v>831.42</v>
      </c>
      <c r="L529" s="66">
        <v>32</v>
      </c>
      <c r="M529" s="64" t="s">
        <v>275</v>
      </c>
      <c r="N529" s="64" t="s">
        <v>279</v>
      </c>
      <c r="O529" s="67" t="s">
        <v>340</v>
      </c>
      <c r="P529" s="68">
        <v>3547950</v>
      </c>
      <c r="Q529" s="68">
        <v>0</v>
      </c>
      <c r="R529" s="68">
        <v>0</v>
      </c>
      <c r="S529" s="65">
        <f t="shared" si="80"/>
        <v>3547950</v>
      </c>
      <c r="T529" s="68">
        <f t="shared" si="81"/>
        <v>3687.2544740288085</v>
      </c>
      <c r="U529" s="68">
        <v>4397.9775934817408</v>
      </c>
      <c r="X529" s="8" t="e">
        <f>VLOOKUP(C529,Z:AA,2,FALSE)</f>
        <v>#N/A</v>
      </c>
    </row>
    <row r="530" spans="1:24" ht="35.25" x14ac:dyDescent="0.5">
      <c r="A530" s="8">
        <v>1</v>
      </c>
      <c r="B530" s="134">
        <f>SUBTOTAL(103,$A$381:A530)</f>
        <v>148</v>
      </c>
      <c r="C530" s="40" t="s">
        <v>211</v>
      </c>
      <c r="D530" s="64">
        <v>1981</v>
      </c>
      <c r="E530" s="64"/>
      <c r="F530" s="64" t="s">
        <v>277</v>
      </c>
      <c r="G530" s="64">
        <v>2</v>
      </c>
      <c r="H530" s="64">
        <v>3</v>
      </c>
      <c r="I530" s="65">
        <v>955.1</v>
      </c>
      <c r="J530" s="65">
        <v>865.5</v>
      </c>
      <c r="K530" s="65">
        <v>865.5</v>
      </c>
      <c r="L530" s="66">
        <v>47</v>
      </c>
      <c r="M530" s="64" t="s">
        <v>275</v>
      </c>
      <c r="N530" s="64" t="s">
        <v>279</v>
      </c>
      <c r="O530" s="67" t="s">
        <v>340</v>
      </c>
      <c r="P530" s="68">
        <v>3530000</v>
      </c>
      <c r="Q530" s="68">
        <v>0</v>
      </c>
      <c r="R530" s="68">
        <v>0</v>
      </c>
      <c r="S530" s="65">
        <f t="shared" si="80"/>
        <v>3530000</v>
      </c>
      <c r="T530" s="68">
        <f t="shared" si="81"/>
        <v>3695.9480682651028</v>
      </c>
      <c r="U530" s="68">
        <v>4399.1149617841065</v>
      </c>
      <c r="X530" s="8" t="e">
        <f>VLOOKUP(C530,Z:AA,2,FALSE)</f>
        <v>#N/A</v>
      </c>
    </row>
    <row r="531" spans="1:24" ht="35.25" x14ac:dyDescent="0.5">
      <c r="A531" s="8">
        <v>1</v>
      </c>
      <c r="B531" s="134">
        <f>SUBTOTAL(103,$A$381:A531)</f>
        <v>149</v>
      </c>
      <c r="C531" s="40" t="s">
        <v>210</v>
      </c>
      <c r="D531" s="64">
        <v>1987</v>
      </c>
      <c r="E531" s="64"/>
      <c r="F531" s="64" t="s">
        <v>277</v>
      </c>
      <c r="G531" s="64">
        <v>2</v>
      </c>
      <c r="H531" s="64">
        <v>3</v>
      </c>
      <c r="I531" s="65">
        <v>946.6</v>
      </c>
      <c r="J531" s="65">
        <v>861.5</v>
      </c>
      <c r="K531" s="65">
        <v>797.6</v>
      </c>
      <c r="L531" s="66">
        <v>47</v>
      </c>
      <c r="M531" s="64" t="s">
        <v>275</v>
      </c>
      <c r="N531" s="64" t="s">
        <v>279</v>
      </c>
      <c r="O531" s="67" t="s">
        <v>340</v>
      </c>
      <c r="P531" s="68">
        <v>3369757</v>
      </c>
      <c r="Q531" s="68">
        <v>0</v>
      </c>
      <c r="R531" s="68">
        <v>0</v>
      </c>
      <c r="S531" s="65">
        <f t="shared" si="80"/>
        <v>3369757</v>
      </c>
      <c r="T531" s="68">
        <f t="shared" si="81"/>
        <v>3559.853158673146</v>
      </c>
      <c r="U531" s="68">
        <v>4253.4083667863933</v>
      </c>
      <c r="X531" s="8" t="e">
        <f>VLOOKUP(C531,Z:AA,2,FALSE)</f>
        <v>#N/A</v>
      </c>
    </row>
    <row r="532" spans="1:24" ht="35.25" x14ac:dyDescent="0.5">
      <c r="A532" s="8">
        <v>1</v>
      </c>
      <c r="B532" s="134">
        <f>SUBTOTAL(103,$A$381:A532)</f>
        <v>150</v>
      </c>
      <c r="C532" s="40" t="s">
        <v>440</v>
      </c>
      <c r="D532" s="64">
        <v>1987</v>
      </c>
      <c r="E532" s="64"/>
      <c r="F532" s="64" t="s">
        <v>277</v>
      </c>
      <c r="G532" s="64">
        <v>5</v>
      </c>
      <c r="H532" s="64">
        <v>4</v>
      </c>
      <c r="I532" s="65">
        <v>2928.1</v>
      </c>
      <c r="J532" s="65">
        <v>2613.6</v>
      </c>
      <c r="K532" s="65">
        <v>2388.9</v>
      </c>
      <c r="L532" s="66">
        <v>106</v>
      </c>
      <c r="M532" s="64" t="s">
        <v>275</v>
      </c>
      <c r="N532" s="64" t="s">
        <v>279</v>
      </c>
      <c r="O532" s="67" t="s">
        <v>339</v>
      </c>
      <c r="P532" s="68">
        <v>3975000</v>
      </c>
      <c r="Q532" s="68">
        <v>0</v>
      </c>
      <c r="R532" s="68">
        <v>0</v>
      </c>
      <c r="S532" s="65">
        <f t="shared" si="80"/>
        <v>3975000</v>
      </c>
      <c r="T532" s="68">
        <f t="shared" si="81"/>
        <v>1357.5356032922373</v>
      </c>
      <c r="U532" s="68">
        <v>1703.3245107749053</v>
      </c>
      <c r="X532" s="8" t="e">
        <f>VLOOKUP(C532,Z:AA,2,FALSE)</f>
        <v>#N/A</v>
      </c>
    </row>
    <row r="533" spans="1:24" ht="35.25" x14ac:dyDescent="0.5">
      <c r="A533" s="8">
        <v>1</v>
      </c>
      <c r="B533" s="134">
        <f>SUBTOTAL(103,$A$381:A533)</f>
        <v>151</v>
      </c>
      <c r="C533" s="40" t="s">
        <v>441</v>
      </c>
      <c r="D533" s="64">
        <v>1846</v>
      </c>
      <c r="E533" s="64"/>
      <c r="F533" s="64" t="s">
        <v>277</v>
      </c>
      <c r="G533" s="64">
        <v>2</v>
      </c>
      <c r="H533" s="64">
        <v>1</v>
      </c>
      <c r="I533" s="65">
        <v>378.89</v>
      </c>
      <c r="J533" s="65">
        <v>325.39999999999998</v>
      </c>
      <c r="K533" s="65">
        <v>325.39999999999998</v>
      </c>
      <c r="L533" s="66">
        <v>17</v>
      </c>
      <c r="M533" s="64" t="s">
        <v>275</v>
      </c>
      <c r="N533" s="64" t="s">
        <v>276</v>
      </c>
      <c r="O533" s="67" t="s">
        <v>278</v>
      </c>
      <c r="P533" s="68">
        <v>1880000</v>
      </c>
      <c r="Q533" s="68">
        <v>0</v>
      </c>
      <c r="R533" s="68">
        <v>0</v>
      </c>
      <c r="S533" s="65">
        <f t="shared" si="80"/>
        <v>1880000</v>
      </c>
      <c r="T533" s="68">
        <f t="shared" si="81"/>
        <v>4961.8622819287921</v>
      </c>
      <c r="U533" s="68">
        <v>5823.8351500435483</v>
      </c>
      <c r="X533" s="8" t="e">
        <f>VLOOKUP(C533,Z:AA,2,FALSE)</f>
        <v>#N/A</v>
      </c>
    </row>
    <row r="534" spans="1:24" ht="35.25" x14ac:dyDescent="0.5">
      <c r="A534" s="8">
        <v>1</v>
      </c>
      <c r="B534" s="134">
        <f>SUBTOTAL(103,$A$381:A534)</f>
        <v>152</v>
      </c>
      <c r="C534" s="40" t="s">
        <v>442</v>
      </c>
      <c r="D534" s="64">
        <v>1964</v>
      </c>
      <c r="E534" s="64"/>
      <c r="F534" s="64" t="s">
        <v>277</v>
      </c>
      <c r="G534" s="64">
        <v>3</v>
      </c>
      <c r="H534" s="64">
        <v>2</v>
      </c>
      <c r="I534" s="65">
        <v>1192.79</v>
      </c>
      <c r="J534" s="65">
        <v>1161.32</v>
      </c>
      <c r="K534" s="65">
        <v>1130.3599999999999</v>
      </c>
      <c r="L534" s="66">
        <v>54</v>
      </c>
      <c r="M534" s="64" t="s">
        <v>275</v>
      </c>
      <c r="N534" s="64" t="s">
        <v>279</v>
      </c>
      <c r="O534" s="67" t="s">
        <v>335</v>
      </c>
      <c r="P534" s="68">
        <v>4770000</v>
      </c>
      <c r="Q534" s="68">
        <v>0</v>
      </c>
      <c r="R534" s="68">
        <v>0</v>
      </c>
      <c r="S534" s="65">
        <f t="shared" si="80"/>
        <v>4770000</v>
      </c>
      <c r="T534" s="68">
        <f t="shared" si="81"/>
        <v>3999.0274901701055</v>
      </c>
      <c r="U534" s="68">
        <v>5512.1961179671571</v>
      </c>
      <c r="X534" s="8" t="e">
        <f>VLOOKUP(C534,Z:AA,2,FALSE)</f>
        <v>#N/A</v>
      </c>
    </row>
    <row r="535" spans="1:24" ht="35.25" x14ac:dyDescent="0.5">
      <c r="A535" s="8">
        <v>1</v>
      </c>
      <c r="B535" s="134">
        <f>SUBTOTAL(103,$A$381:A535)</f>
        <v>153</v>
      </c>
      <c r="C535" s="40" t="s">
        <v>443</v>
      </c>
      <c r="D535" s="64">
        <v>1941</v>
      </c>
      <c r="E535" s="64"/>
      <c r="F535" s="64" t="s">
        <v>277</v>
      </c>
      <c r="G535" s="64">
        <v>2</v>
      </c>
      <c r="H535" s="64">
        <v>2</v>
      </c>
      <c r="I535" s="65">
        <v>858.1</v>
      </c>
      <c r="J535" s="65">
        <v>655.20000000000005</v>
      </c>
      <c r="K535" s="65">
        <v>655.20000000000005</v>
      </c>
      <c r="L535" s="66">
        <v>20</v>
      </c>
      <c r="M535" s="64" t="s">
        <v>275</v>
      </c>
      <c r="N535" s="64" t="s">
        <v>279</v>
      </c>
      <c r="O535" s="67" t="s">
        <v>338</v>
      </c>
      <c r="P535" s="68">
        <v>2850000</v>
      </c>
      <c r="Q535" s="68">
        <v>0</v>
      </c>
      <c r="R535" s="68">
        <v>0</v>
      </c>
      <c r="S535" s="65">
        <f t="shared" si="80"/>
        <v>2850000</v>
      </c>
      <c r="T535" s="68">
        <f t="shared" si="81"/>
        <v>3321.2912247989743</v>
      </c>
      <c r="U535" s="68">
        <v>5009.3578235050409</v>
      </c>
      <c r="X535" s="8" t="e">
        <f>VLOOKUP(C535,Z:AA,2,FALSE)</f>
        <v>#N/A</v>
      </c>
    </row>
    <row r="536" spans="1:24" ht="35.25" x14ac:dyDescent="0.5">
      <c r="A536" s="8">
        <v>1</v>
      </c>
      <c r="B536" s="134">
        <f>SUBTOTAL(103,$A$381:A536)</f>
        <v>154</v>
      </c>
      <c r="C536" s="40" t="s">
        <v>444</v>
      </c>
      <c r="D536" s="64">
        <v>1962</v>
      </c>
      <c r="E536" s="64"/>
      <c r="F536" s="64" t="s">
        <v>337</v>
      </c>
      <c r="G536" s="64">
        <v>2</v>
      </c>
      <c r="H536" s="64">
        <v>2</v>
      </c>
      <c r="I536" s="65">
        <v>590.99</v>
      </c>
      <c r="J536" s="65">
        <v>407.09</v>
      </c>
      <c r="K536" s="65">
        <v>407.09</v>
      </c>
      <c r="L536" s="66">
        <v>22</v>
      </c>
      <c r="M536" s="64" t="s">
        <v>275</v>
      </c>
      <c r="N536" s="64" t="s">
        <v>279</v>
      </c>
      <c r="O536" s="67" t="s">
        <v>341</v>
      </c>
      <c r="P536" s="68">
        <v>2190000</v>
      </c>
      <c r="Q536" s="68">
        <v>0</v>
      </c>
      <c r="R536" s="68">
        <v>0</v>
      </c>
      <c r="S536" s="65">
        <f t="shared" si="80"/>
        <v>2190000</v>
      </c>
      <c r="T536" s="68">
        <f t="shared" si="81"/>
        <v>3705.6464576388771</v>
      </c>
      <c r="U536" s="68">
        <v>4725.9725545271494</v>
      </c>
      <c r="X536" s="8" t="e">
        <f>VLOOKUP(C536,Z:AA,2,FALSE)</f>
        <v>#N/A</v>
      </c>
    </row>
    <row r="537" spans="1:24" ht="35.25" x14ac:dyDescent="0.5">
      <c r="A537" s="8">
        <v>1</v>
      </c>
      <c r="B537" s="134">
        <f>SUBTOTAL(103,$A$381:A537)</f>
        <v>155</v>
      </c>
      <c r="C537" s="40" t="s">
        <v>445</v>
      </c>
      <c r="D537" s="64">
        <v>1959</v>
      </c>
      <c r="E537" s="64"/>
      <c r="F537" s="64" t="s">
        <v>277</v>
      </c>
      <c r="G537" s="64">
        <v>3</v>
      </c>
      <c r="H537" s="64">
        <v>4</v>
      </c>
      <c r="I537" s="65">
        <v>2095.6</v>
      </c>
      <c r="J537" s="65">
        <v>1915.7</v>
      </c>
      <c r="K537" s="65">
        <v>1915.7</v>
      </c>
      <c r="L537" s="66">
        <v>69</v>
      </c>
      <c r="M537" s="64" t="s">
        <v>275</v>
      </c>
      <c r="N537" s="64" t="s">
        <v>279</v>
      </c>
      <c r="O537" s="67" t="s">
        <v>338</v>
      </c>
      <c r="P537" s="68">
        <v>150000</v>
      </c>
      <c r="Q537" s="68">
        <v>0</v>
      </c>
      <c r="R537" s="68">
        <v>0</v>
      </c>
      <c r="S537" s="65">
        <f t="shared" si="80"/>
        <v>150000</v>
      </c>
      <c r="T537" s="68">
        <f t="shared" si="81"/>
        <v>71.578545523954958</v>
      </c>
      <c r="U537" s="68">
        <v>71.578545523954958</v>
      </c>
      <c r="X537" s="8" t="e">
        <f>VLOOKUP(C537,Z:AA,2,FALSE)</f>
        <v>#N/A</v>
      </c>
    </row>
    <row r="538" spans="1:24" ht="35.25" x14ac:dyDescent="0.5">
      <c r="A538" s="8">
        <v>1</v>
      </c>
      <c r="B538" s="134">
        <f>SUBTOTAL(103,$A$381:A538)</f>
        <v>156</v>
      </c>
      <c r="C538" s="40" t="s">
        <v>446</v>
      </c>
      <c r="D538" s="64">
        <v>1989</v>
      </c>
      <c r="E538" s="64"/>
      <c r="F538" s="64" t="s">
        <v>277</v>
      </c>
      <c r="G538" s="64">
        <v>5</v>
      </c>
      <c r="H538" s="64">
        <v>3</v>
      </c>
      <c r="I538" s="65">
        <v>2042.1</v>
      </c>
      <c r="J538" s="65">
        <v>1708.9</v>
      </c>
      <c r="K538" s="65">
        <v>1675.9</v>
      </c>
      <c r="L538" s="66">
        <v>86</v>
      </c>
      <c r="M538" s="64" t="s">
        <v>275</v>
      </c>
      <c r="N538" s="64" t="s">
        <v>279</v>
      </c>
      <c r="O538" s="67" t="s">
        <v>1082</v>
      </c>
      <c r="P538" s="68">
        <v>150000</v>
      </c>
      <c r="Q538" s="68">
        <v>0</v>
      </c>
      <c r="R538" s="68">
        <v>0</v>
      </c>
      <c r="S538" s="65">
        <f t="shared" si="80"/>
        <v>150000</v>
      </c>
      <c r="T538" s="68">
        <f t="shared" si="81"/>
        <v>73.453797561333928</v>
      </c>
      <c r="U538" s="68">
        <v>73.468188274477143</v>
      </c>
      <c r="X538" s="8" t="e">
        <f>VLOOKUP(C538,Z:AA,2,FALSE)</f>
        <v>#N/A</v>
      </c>
    </row>
    <row r="539" spans="1:24" ht="35.25" x14ac:dyDescent="0.5">
      <c r="A539" s="8">
        <v>1</v>
      </c>
      <c r="B539" s="134">
        <f>SUBTOTAL(103,$A$381:A539)</f>
        <v>157</v>
      </c>
      <c r="C539" s="40" t="s">
        <v>447</v>
      </c>
      <c r="D539" s="64">
        <v>1972</v>
      </c>
      <c r="E539" s="64"/>
      <c r="F539" s="64" t="s">
        <v>277</v>
      </c>
      <c r="G539" s="64">
        <v>5</v>
      </c>
      <c r="H539" s="64">
        <v>4</v>
      </c>
      <c r="I539" s="65">
        <v>3577.12</v>
      </c>
      <c r="J539" s="65">
        <v>3193.8</v>
      </c>
      <c r="K539" s="65">
        <v>2940.98</v>
      </c>
      <c r="L539" s="66">
        <v>152</v>
      </c>
      <c r="M539" s="64" t="s">
        <v>275</v>
      </c>
      <c r="N539" s="64" t="s">
        <v>279</v>
      </c>
      <c r="O539" s="67" t="s">
        <v>341</v>
      </c>
      <c r="P539" s="68">
        <v>180000</v>
      </c>
      <c r="Q539" s="68">
        <v>0</v>
      </c>
      <c r="R539" s="68">
        <v>0</v>
      </c>
      <c r="S539" s="65">
        <f t="shared" si="80"/>
        <v>180000</v>
      </c>
      <c r="T539" s="68">
        <f t="shared" si="81"/>
        <v>50.319810350225879</v>
      </c>
      <c r="U539" s="68">
        <v>50.319810350225879</v>
      </c>
      <c r="X539" s="8" t="e">
        <f>VLOOKUP(C539,Z:AA,2,FALSE)</f>
        <v>#N/A</v>
      </c>
    </row>
    <row r="540" spans="1:24" ht="35.25" x14ac:dyDescent="0.5">
      <c r="A540" s="8">
        <v>1</v>
      </c>
      <c r="B540" s="134">
        <f>SUBTOTAL(103,$A$381:A540)</f>
        <v>158</v>
      </c>
      <c r="C540" s="40" t="s">
        <v>448</v>
      </c>
      <c r="D540" s="64">
        <v>1955</v>
      </c>
      <c r="E540" s="64"/>
      <c r="F540" s="64" t="s">
        <v>277</v>
      </c>
      <c r="G540" s="64">
        <v>2</v>
      </c>
      <c r="H540" s="64">
        <v>3</v>
      </c>
      <c r="I540" s="65">
        <v>1501.5</v>
      </c>
      <c r="J540" s="65">
        <v>1386.8</v>
      </c>
      <c r="K540" s="65">
        <v>1250.54</v>
      </c>
      <c r="L540" s="66">
        <v>57</v>
      </c>
      <c r="M540" s="64" t="s">
        <v>275</v>
      </c>
      <c r="N540" s="64" t="s">
        <v>279</v>
      </c>
      <c r="O540" s="67" t="s">
        <v>341</v>
      </c>
      <c r="P540" s="68">
        <v>200000</v>
      </c>
      <c r="Q540" s="68">
        <v>0</v>
      </c>
      <c r="R540" s="68">
        <v>0</v>
      </c>
      <c r="S540" s="65">
        <f t="shared" si="80"/>
        <v>200000</v>
      </c>
      <c r="T540" s="68">
        <f t="shared" si="81"/>
        <v>133.20013320013319</v>
      </c>
      <c r="U540" s="68">
        <v>133.20013320013319</v>
      </c>
      <c r="X540" s="8" t="e">
        <f>VLOOKUP(C540,Z:AA,2,FALSE)</f>
        <v>#N/A</v>
      </c>
    </row>
    <row r="541" spans="1:24" ht="35.25" x14ac:dyDescent="0.5">
      <c r="A541" s="8">
        <v>1</v>
      </c>
      <c r="B541" s="134">
        <f>SUBTOTAL(103,$A$381:A541)</f>
        <v>159</v>
      </c>
      <c r="C541" s="40" t="s">
        <v>449</v>
      </c>
      <c r="D541" s="64">
        <v>1961</v>
      </c>
      <c r="E541" s="64"/>
      <c r="F541" s="64" t="s">
        <v>277</v>
      </c>
      <c r="G541" s="64">
        <v>2</v>
      </c>
      <c r="H541" s="64">
        <v>1</v>
      </c>
      <c r="I541" s="65">
        <v>646.49</v>
      </c>
      <c r="J541" s="65">
        <v>588.49</v>
      </c>
      <c r="K541" s="65">
        <v>588.49</v>
      </c>
      <c r="L541" s="66">
        <v>29</v>
      </c>
      <c r="M541" s="64" t="s">
        <v>275</v>
      </c>
      <c r="N541" s="64" t="s">
        <v>276</v>
      </c>
      <c r="O541" s="67" t="s">
        <v>278</v>
      </c>
      <c r="P541" s="68">
        <v>150000</v>
      </c>
      <c r="Q541" s="68">
        <v>0</v>
      </c>
      <c r="R541" s="68">
        <v>0</v>
      </c>
      <c r="S541" s="65">
        <f t="shared" si="80"/>
        <v>150000</v>
      </c>
      <c r="T541" s="68">
        <f t="shared" si="81"/>
        <v>232.02215038128972</v>
      </c>
      <c r="U541" s="68">
        <v>232.02215038128972</v>
      </c>
      <c r="X541" s="8" t="e">
        <f>VLOOKUP(C541,Z:AA,2,FALSE)</f>
        <v>#N/A</v>
      </c>
    </row>
    <row r="542" spans="1:24" ht="35.25" x14ac:dyDescent="0.5">
      <c r="A542" s="8">
        <v>1</v>
      </c>
      <c r="B542" s="134">
        <f>SUBTOTAL(103,$A$381:A542)</f>
        <v>160</v>
      </c>
      <c r="C542" s="40" t="s">
        <v>450</v>
      </c>
      <c r="D542" s="64">
        <v>1969</v>
      </c>
      <c r="E542" s="64"/>
      <c r="F542" s="64" t="s">
        <v>277</v>
      </c>
      <c r="G542" s="64">
        <v>5</v>
      </c>
      <c r="H542" s="64">
        <v>6</v>
      </c>
      <c r="I542" s="65">
        <v>4890.1099999999997</v>
      </c>
      <c r="J542" s="65">
        <v>4432.68</v>
      </c>
      <c r="K542" s="65">
        <v>4177.2300000000005</v>
      </c>
      <c r="L542" s="66">
        <v>212</v>
      </c>
      <c r="M542" s="64" t="s">
        <v>275</v>
      </c>
      <c r="N542" s="64" t="s">
        <v>279</v>
      </c>
      <c r="O542" s="67" t="s">
        <v>334</v>
      </c>
      <c r="P542" s="68">
        <v>180000</v>
      </c>
      <c r="Q542" s="68">
        <v>0</v>
      </c>
      <c r="R542" s="68">
        <v>0</v>
      </c>
      <c r="S542" s="65">
        <f t="shared" si="80"/>
        <v>180000</v>
      </c>
      <c r="T542" s="68">
        <f t="shared" si="81"/>
        <v>36.808987936876676</v>
      </c>
      <c r="U542" s="68">
        <v>37.278812379879376</v>
      </c>
      <c r="X542" s="8" t="e">
        <f>VLOOKUP(C542,Z:AA,2,FALSE)</f>
        <v>#N/A</v>
      </c>
    </row>
    <row r="543" spans="1:24" ht="35.25" x14ac:dyDescent="0.5">
      <c r="A543" s="8">
        <v>1</v>
      </c>
      <c r="B543" s="134">
        <f>SUBTOTAL(103,$A$381:A543)</f>
        <v>161</v>
      </c>
      <c r="C543" s="40" t="s">
        <v>451</v>
      </c>
      <c r="D543" s="64">
        <v>1961</v>
      </c>
      <c r="E543" s="64"/>
      <c r="F543" s="64" t="s">
        <v>277</v>
      </c>
      <c r="G543" s="64">
        <v>2</v>
      </c>
      <c r="H543" s="64">
        <v>2</v>
      </c>
      <c r="I543" s="65">
        <v>824.68999999999994</v>
      </c>
      <c r="J543" s="65">
        <v>778.39</v>
      </c>
      <c r="K543" s="65">
        <v>728.73</v>
      </c>
      <c r="L543" s="66">
        <v>49</v>
      </c>
      <c r="M543" s="64" t="s">
        <v>275</v>
      </c>
      <c r="N543" s="64" t="s">
        <v>279</v>
      </c>
      <c r="O543" s="67" t="s">
        <v>338</v>
      </c>
      <c r="P543" s="68">
        <v>150000</v>
      </c>
      <c r="Q543" s="68">
        <v>0</v>
      </c>
      <c r="R543" s="68">
        <v>0</v>
      </c>
      <c r="S543" s="65">
        <f t="shared" si="80"/>
        <v>150000</v>
      </c>
      <c r="T543" s="68">
        <f t="shared" si="81"/>
        <v>181.88652705865235</v>
      </c>
      <c r="U543" s="68">
        <v>181.88652705865235</v>
      </c>
      <c r="X543" s="8" t="e">
        <f>VLOOKUP(C543,Z:AA,2,FALSE)</f>
        <v>#N/A</v>
      </c>
    </row>
    <row r="544" spans="1:24" ht="35.25" x14ac:dyDescent="0.5">
      <c r="A544" s="8">
        <v>1</v>
      </c>
      <c r="B544" s="134">
        <f>SUBTOTAL(103,$A$381:A544)</f>
        <v>162</v>
      </c>
      <c r="C544" s="40" t="s">
        <v>452</v>
      </c>
      <c r="D544" s="64">
        <v>1980</v>
      </c>
      <c r="E544" s="64"/>
      <c r="F544" s="64" t="s">
        <v>277</v>
      </c>
      <c r="G544" s="64">
        <v>5</v>
      </c>
      <c r="H544" s="64">
        <v>2</v>
      </c>
      <c r="I544" s="65">
        <v>1589.4</v>
      </c>
      <c r="J544" s="65">
        <v>1176.4000000000001</v>
      </c>
      <c r="K544" s="65">
        <v>1117.8000000000002</v>
      </c>
      <c r="L544" s="66">
        <v>65</v>
      </c>
      <c r="M544" s="64" t="s">
        <v>275</v>
      </c>
      <c r="N544" s="64" t="s">
        <v>279</v>
      </c>
      <c r="O544" s="67" t="s">
        <v>338</v>
      </c>
      <c r="P544" s="68">
        <v>120000</v>
      </c>
      <c r="Q544" s="68">
        <v>0</v>
      </c>
      <c r="R544" s="68">
        <v>0</v>
      </c>
      <c r="S544" s="65">
        <f t="shared" si="80"/>
        <v>120000</v>
      </c>
      <c r="T544" s="68">
        <f t="shared" si="81"/>
        <v>75.500188750471878</v>
      </c>
      <c r="U544" s="68">
        <v>90.26628554234992</v>
      </c>
      <c r="X544" s="8" t="e">
        <f>VLOOKUP(C544,Z:AA,2,FALSE)</f>
        <v>#N/A</v>
      </c>
    </row>
    <row r="545" spans="1:24" ht="35.25" x14ac:dyDescent="0.5">
      <c r="A545" s="8">
        <v>1</v>
      </c>
      <c r="B545" s="134">
        <f>SUBTOTAL(103,$A$381:A545)</f>
        <v>163</v>
      </c>
      <c r="C545" s="40" t="s">
        <v>212</v>
      </c>
      <c r="D545" s="64">
        <v>1983</v>
      </c>
      <c r="E545" s="64"/>
      <c r="F545" s="64" t="s">
        <v>277</v>
      </c>
      <c r="G545" s="64">
        <v>5</v>
      </c>
      <c r="H545" s="64">
        <v>4</v>
      </c>
      <c r="I545" s="65">
        <v>3097.1</v>
      </c>
      <c r="J545" s="65">
        <v>2810.6</v>
      </c>
      <c r="K545" s="65">
        <v>2810.6</v>
      </c>
      <c r="L545" s="66">
        <v>127</v>
      </c>
      <c r="M545" s="64" t="s">
        <v>275</v>
      </c>
      <c r="N545" s="64" t="s">
        <v>279</v>
      </c>
      <c r="O545" s="67" t="s">
        <v>1082</v>
      </c>
      <c r="P545" s="68">
        <v>150000</v>
      </c>
      <c r="Q545" s="68">
        <v>0</v>
      </c>
      <c r="R545" s="68">
        <v>0</v>
      </c>
      <c r="S545" s="65">
        <f t="shared" si="80"/>
        <v>150000</v>
      </c>
      <c r="T545" s="68">
        <f t="shared" si="81"/>
        <v>48.432404507442449</v>
      </c>
      <c r="U545" s="68">
        <f>T545</f>
        <v>48.432404507442449</v>
      </c>
      <c r="X545" s="8" t="e">
        <f>VLOOKUP(C545,Z:AA,2,FALSE)</f>
        <v>#N/A</v>
      </c>
    </row>
    <row r="546" spans="1:24" ht="35.25" x14ac:dyDescent="0.5">
      <c r="A546" s="8">
        <v>1</v>
      </c>
      <c r="B546" s="134">
        <f>SUBTOTAL(103,$A$381:A546)</f>
        <v>164</v>
      </c>
      <c r="C546" s="40" t="s">
        <v>213</v>
      </c>
      <c r="D546" s="64">
        <v>1963</v>
      </c>
      <c r="E546" s="64"/>
      <c r="F546" s="64" t="s">
        <v>277</v>
      </c>
      <c r="G546" s="64">
        <v>2</v>
      </c>
      <c r="H546" s="64">
        <v>2</v>
      </c>
      <c r="I546" s="65">
        <v>490.8</v>
      </c>
      <c r="J546" s="65">
        <v>442.2</v>
      </c>
      <c r="K546" s="65">
        <v>442.2</v>
      </c>
      <c r="L546" s="66">
        <v>19</v>
      </c>
      <c r="M546" s="64" t="s">
        <v>275</v>
      </c>
      <c r="N546" s="64" t="s">
        <v>279</v>
      </c>
      <c r="O546" s="67" t="s">
        <v>339</v>
      </c>
      <c r="P546" s="68">
        <v>70000</v>
      </c>
      <c r="Q546" s="68">
        <v>0</v>
      </c>
      <c r="R546" s="68">
        <v>0</v>
      </c>
      <c r="S546" s="65">
        <f t="shared" si="80"/>
        <v>70000</v>
      </c>
      <c r="T546" s="68">
        <f t="shared" si="81"/>
        <v>142.62428687856561</v>
      </c>
      <c r="U546" s="68">
        <v>142.62428687856561</v>
      </c>
      <c r="X546" s="8" t="e">
        <f>VLOOKUP(C546,Z:AA,2,FALSE)</f>
        <v>#N/A</v>
      </c>
    </row>
    <row r="547" spans="1:24" ht="35.25" x14ac:dyDescent="0.5">
      <c r="A547" s="8">
        <v>1</v>
      </c>
      <c r="B547" s="134">
        <f>SUBTOTAL(103,$A$381:A547)</f>
        <v>165</v>
      </c>
      <c r="C547" s="40" t="s">
        <v>214</v>
      </c>
      <c r="D547" s="64">
        <v>1969</v>
      </c>
      <c r="E547" s="64"/>
      <c r="F547" s="64" t="s">
        <v>277</v>
      </c>
      <c r="G547" s="64">
        <v>2</v>
      </c>
      <c r="H547" s="64">
        <v>2</v>
      </c>
      <c r="I547" s="65">
        <v>640.40000000000009</v>
      </c>
      <c r="J547" s="65">
        <v>589.20000000000005</v>
      </c>
      <c r="K547" s="65">
        <v>537.5</v>
      </c>
      <c r="L547" s="66">
        <v>31</v>
      </c>
      <c r="M547" s="64" t="s">
        <v>275</v>
      </c>
      <c r="N547" s="64" t="s">
        <v>279</v>
      </c>
      <c r="O547" s="67" t="s">
        <v>339</v>
      </c>
      <c r="P547" s="68">
        <v>70000</v>
      </c>
      <c r="Q547" s="68">
        <v>0</v>
      </c>
      <c r="R547" s="68">
        <v>0</v>
      </c>
      <c r="S547" s="65">
        <f t="shared" si="80"/>
        <v>70000</v>
      </c>
      <c r="T547" s="68">
        <f t="shared" si="81"/>
        <v>109.30668332292316</v>
      </c>
      <c r="U547" s="68">
        <v>109.30668332292316</v>
      </c>
      <c r="X547" s="8" t="e">
        <f>VLOOKUP(C547,Z:AA,2,FALSE)</f>
        <v>#N/A</v>
      </c>
    </row>
    <row r="548" spans="1:24" ht="35.25" x14ac:dyDescent="0.5">
      <c r="A548" s="8">
        <v>1</v>
      </c>
      <c r="B548" s="134">
        <f>SUBTOTAL(103,$A$381:A548)</f>
        <v>166</v>
      </c>
      <c r="C548" s="40" t="s">
        <v>215</v>
      </c>
      <c r="D548" s="64">
        <v>1966</v>
      </c>
      <c r="E548" s="64"/>
      <c r="F548" s="64" t="s">
        <v>277</v>
      </c>
      <c r="G548" s="64">
        <v>2</v>
      </c>
      <c r="H548" s="64">
        <v>2</v>
      </c>
      <c r="I548" s="65">
        <v>781.6</v>
      </c>
      <c r="J548" s="65">
        <v>719.9</v>
      </c>
      <c r="K548" s="65">
        <v>670.3</v>
      </c>
      <c r="L548" s="66">
        <v>25</v>
      </c>
      <c r="M548" s="64" t="s">
        <v>275</v>
      </c>
      <c r="N548" s="64" t="s">
        <v>279</v>
      </c>
      <c r="O548" s="67" t="s">
        <v>339</v>
      </c>
      <c r="P548" s="68">
        <v>70000</v>
      </c>
      <c r="Q548" s="68">
        <v>0</v>
      </c>
      <c r="R548" s="68">
        <v>0</v>
      </c>
      <c r="S548" s="65">
        <f t="shared" si="80"/>
        <v>70000</v>
      </c>
      <c r="T548" s="68">
        <f t="shared" si="81"/>
        <v>89.559877175025591</v>
      </c>
      <c r="U548" s="68">
        <v>89.559877175025591</v>
      </c>
      <c r="X548" s="8" t="e">
        <f>VLOOKUP(C548,Z:AA,2,FALSE)</f>
        <v>#N/A</v>
      </c>
    </row>
    <row r="549" spans="1:24" ht="35.25" x14ac:dyDescent="0.5">
      <c r="A549" s="8">
        <v>1</v>
      </c>
      <c r="B549" s="134">
        <f>SUBTOTAL(103,$A$381:A549)</f>
        <v>167</v>
      </c>
      <c r="C549" s="40" t="s">
        <v>453</v>
      </c>
      <c r="D549" s="64">
        <v>1963</v>
      </c>
      <c r="E549" s="64"/>
      <c r="F549" s="64" t="s">
        <v>277</v>
      </c>
      <c r="G549" s="64">
        <v>4</v>
      </c>
      <c r="H549" s="64">
        <v>3</v>
      </c>
      <c r="I549" s="65">
        <v>2141.94</v>
      </c>
      <c r="J549" s="65">
        <v>1753.08</v>
      </c>
      <c r="K549" s="65">
        <v>1544.6799999999998</v>
      </c>
      <c r="L549" s="66">
        <v>61</v>
      </c>
      <c r="M549" s="64" t="s">
        <v>275</v>
      </c>
      <c r="N549" s="64" t="s">
        <v>279</v>
      </c>
      <c r="O549" s="67" t="s">
        <v>1082</v>
      </c>
      <c r="P549" s="68">
        <v>180000</v>
      </c>
      <c r="Q549" s="68">
        <v>0</v>
      </c>
      <c r="R549" s="68">
        <v>0</v>
      </c>
      <c r="S549" s="65">
        <f t="shared" si="80"/>
        <v>180000</v>
      </c>
      <c r="T549" s="68">
        <f t="shared" si="81"/>
        <v>84.035967394044647</v>
      </c>
      <c r="U549" s="68">
        <f t="shared" ref="U549:U550" si="82">T549</f>
        <v>84.035967394044647</v>
      </c>
      <c r="X549" s="8" t="e">
        <f>VLOOKUP(C549,Z:AA,2,FALSE)</f>
        <v>#N/A</v>
      </c>
    </row>
    <row r="550" spans="1:24" ht="35.25" x14ac:dyDescent="0.5">
      <c r="A550" s="8">
        <v>1</v>
      </c>
      <c r="B550" s="134">
        <f>SUBTOTAL(103,$A$381:A550)</f>
        <v>168</v>
      </c>
      <c r="C550" s="40" t="s">
        <v>454</v>
      </c>
      <c r="D550" s="64">
        <v>1974</v>
      </c>
      <c r="E550" s="64"/>
      <c r="F550" s="64" t="s">
        <v>277</v>
      </c>
      <c r="G550" s="64">
        <v>9</v>
      </c>
      <c r="H550" s="64">
        <v>2</v>
      </c>
      <c r="I550" s="65">
        <v>5409.4</v>
      </c>
      <c r="J550" s="65">
        <v>4377.3999999999996</v>
      </c>
      <c r="K550" s="65">
        <v>4227.7</v>
      </c>
      <c r="L550" s="66">
        <v>190</v>
      </c>
      <c r="M550" s="64" t="s">
        <v>275</v>
      </c>
      <c r="N550" s="64" t="s">
        <v>279</v>
      </c>
      <c r="O550" s="67" t="s">
        <v>1082</v>
      </c>
      <c r="P550" s="68">
        <v>100000</v>
      </c>
      <c r="Q550" s="68">
        <v>0</v>
      </c>
      <c r="R550" s="68">
        <v>0</v>
      </c>
      <c r="S550" s="65">
        <f t="shared" si="80"/>
        <v>100000</v>
      </c>
      <c r="T550" s="68">
        <f t="shared" si="81"/>
        <v>18.48633859577772</v>
      </c>
      <c r="U550" s="68">
        <f t="shared" si="82"/>
        <v>18.48633859577772</v>
      </c>
      <c r="X550" s="8" t="e">
        <f>VLOOKUP(C550,Z:AA,2,FALSE)</f>
        <v>#N/A</v>
      </c>
    </row>
    <row r="551" spans="1:24" ht="35.25" x14ac:dyDescent="0.5">
      <c r="A551" s="8">
        <v>1</v>
      </c>
      <c r="B551" s="134">
        <f>SUBTOTAL(103,$A$381:A551)</f>
        <v>169</v>
      </c>
      <c r="C551" s="40" t="s">
        <v>455</v>
      </c>
      <c r="D551" s="64">
        <v>1958</v>
      </c>
      <c r="E551" s="64"/>
      <c r="F551" s="64" t="s">
        <v>277</v>
      </c>
      <c r="G551" s="64">
        <v>2</v>
      </c>
      <c r="H551" s="64">
        <v>2</v>
      </c>
      <c r="I551" s="65">
        <v>717.8</v>
      </c>
      <c r="J551" s="65">
        <v>649.4</v>
      </c>
      <c r="K551" s="65">
        <v>507.29999999999995</v>
      </c>
      <c r="L551" s="66">
        <v>47</v>
      </c>
      <c r="M551" s="64" t="s">
        <v>275</v>
      </c>
      <c r="N551" s="64" t="s">
        <v>279</v>
      </c>
      <c r="O551" s="67" t="s">
        <v>338</v>
      </c>
      <c r="P551" s="68">
        <v>150000</v>
      </c>
      <c r="Q551" s="68">
        <v>0</v>
      </c>
      <c r="R551" s="68">
        <v>0</v>
      </c>
      <c r="S551" s="65">
        <f t="shared" si="80"/>
        <v>150000</v>
      </c>
      <c r="T551" s="68">
        <f t="shared" si="81"/>
        <v>208.97185845639456</v>
      </c>
      <c r="U551" s="68">
        <v>208.97185845639456</v>
      </c>
      <c r="X551" s="8" t="e">
        <f>VLOOKUP(C551,Z:AA,2,FALSE)</f>
        <v>#N/A</v>
      </c>
    </row>
    <row r="552" spans="1:24" ht="35.25" x14ac:dyDescent="0.5">
      <c r="A552" s="8">
        <v>1</v>
      </c>
      <c r="B552" s="134">
        <f>SUBTOTAL(103,$A$381:A552)</f>
        <v>170</v>
      </c>
      <c r="C552" s="40" t="s">
        <v>456</v>
      </c>
      <c r="D552" s="64">
        <v>1956</v>
      </c>
      <c r="E552" s="64"/>
      <c r="F552" s="64" t="s">
        <v>337</v>
      </c>
      <c r="G552" s="64">
        <v>2</v>
      </c>
      <c r="H552" s="64">
        <v>3</v>
      </c>
      <c r="I552" s="65">
        <v>1239.2</v>
      </c>
      <c r="J552" s="65">
        <v>932.1</v>
      </c>
      <c r="K552" s="65">
        <v>643.79999999999995</v>
      </c>
      <c r="L552" s="66">
        <v>44</v>
      </c>
      <c r="M552" s="64" t="s">
        <v>275</v>
      </c>
      <c r="N552" s="64" t="s">
        <v>279</v>
      </c>
      <c r="O552" s="67" t="s">
        <v>334</v>
      </c>
      <c r="P552" s="68">
        <v>150000</v>
      </c>
      <c r="Q552" s="68">
        <v>0</v>
      </c>
      <c r="R552" s="68">
        <v>0</v>
      </c>
      <c r="S552" s="65">
        <f t="shared" si="80"/>
        <v>150000</v>
      </c>
      <c r="T552" s="68">
        <f t="shared" si="81"/>
        <v>121.0458360232408</v>
      </c>
      <c r="U552" s="68">
        <f>T552</f>
        <v>121.0458360232408</v>
      </c>
      <c r="X552" s="8" t="e">
        <f>VLOOKUP(C552,Z:AA,2,FALSE)</f>
        <v>#N/A</v>
      </c>
    </row>
    <row r="553" spans="1:24" ht="35.25" x14ac:dyDescent="0.5">
      <c r="A553" s="8">
        <v>1</v>
      </c>
      <c r="B553" s="134">
        <f>SUBTOTAL(103,$A$381:A553)</f>
        <v>171</v>
      </c>
      <c r="C553" s="40" t="s">
        <v>457</v>
      </c>
      <c r="D553" s="64">
        <v>1968</v>
      </c>
      <c r="E553" s="64"/>
      <c r="F553" s="64" t="s">
        <v>277</v>
      </c>
      <c r="G553" s="64">
        <v>3</v>
      </c>
      <c r="H553" s="64">
        <v>2</v>
      </c>
      <c r="I553" s="65">
        <v>1032.5</v>
      </c>
      <c r="J553" s="65">
        <v>644</v>
      </c>
      <c r="K553" s="65">
        <v>445.9</v>
      </c>
      <c r="L553" s="66">
        <v>76</v>
      </c>
      <c r="M553" s="64" t="s">
        <v>275</v>
      </c>
      <c r="N553" s="64" t="s">
        <v>279</v>
      </c>
      <c r="O553" s="67" t="s">
        <v>341</v>
      </c>
      <c r="P553" s="68">
        <v>120000</v>
      </c>
      <c r="Q553" s="68">
        <v>0</v>
      </c>
      <c r="R553" s="68">
        <v>0</v>
      </c>
      <c r="S553" s="65">
        <f t="shared" si="80"/>
        <v>120000</v>
      </c>
      <c r="T553" s="68">
        <f t="shared" si="81"/>
        <v>116.22276029055691</v>
      </c>
      <c r="U553" s="68">
        <v>116.22276029055691</v>
      </c>
      <c r="X553" s="8" t="e">
        <f>VLOOKUP(C553,Z:AA,2,FALSE)</f>
        <v>#N/A</v>
      </c>
    </row>
    <row r="554" spans="1:24" ht="35.25" x14ac:dyDescent="0.5">
      <c r="A554" s="8">
        <v>1</v>
      </c>
      <c r="B554" s="134">
        <f>SUBTOTAL(103,$A$381:A554)</f>
        <v>172</v>
      </c>
      <c r="C554" s="40" t="s">
        <v>458</v>
      </c>
      <c r="D554" s="64">
        <v>1969</v>
      </c>
      <c r="E554" s="64"/>
      <c r="F554" s="64" t="s">
        <v>277</v>
      </c>
      <c r="G554" s="64">
        <v>5</v>
      </c>
      <c r="H554" s="64">
        <v>6</v>
      </c>
      <c r="I554" s="65">
        <v>5048.3000000000011</v>
      </c>
      <c r="J554" s="65">
        <v>4487.6000000000004</v>
      </c>
      <c r="K554" s="65">
        <v>3957.13</v>
      </c>
      <c r="L554" s="66">
        <v>204</v>
      </c>
      <c r="M554" s="64" t="s">
        <v>275</v>
      </c>
      <c r="N554" s="64" t="s">
        <v>279</v>
      </c>
      <c r="O554" s="67" t="s">
        <v>341</v>
      </c>
      <c r="P554" s="68">
        <v>180000</v>
      </c>
      <c r="Q554" s="68">
        <v>0</v>
      </c>
      <c r="R554" s="68">
        <v>0</v>
      </c>
      <c r="S554" s="65">
        <f t="shared" si="80"/>
        <v>180000</v>
      </c>
      <c r="T554" s="68">
        <f t="shared" si="81"/>
        <v>35.655567220648528</v>
      </c>
      <c r="U554" s="68">
        <v>35.655567220648528</v>
      </c>
      <c r="X554" s="8" t="e">
        <f>VLOOKUP(C554,Z:AA,2,FALSE)</f>
        <v>#N/A</v>
      </c>
    </row>
    <row r="555" spans="1:24" ht="35.25" x14ac:dyDescent="0.5">
      <c r="A555" s="8">
        <v>1</v>
      </c>
      <c r="B555" s="134">
        <f>SUBTOTAL(103,$A$381:A555)</f>
        <v>173</v>
      </c>
      <c r="C555" s="40" t="s">
        <v>459</v>
      </c>
      <c r="D555" s="64">
        <v>1943</v>
      </c>
      <c r="E555" s="64"/>
      <c r="F555" s="64" t="s">
        <v>277</v>
      </c>
      <c r="G555" s="64">
        <v>2</v>
      </c>
      <c r="H555" s="64">
        <v>2</v>
      </c>
      <c r="I555" s="65">
        <v>715.9</v>
      </c>
      <c r="J555" s="65">
        <v>646.9</v>
      </c>
      <c r="K555" s="65">
        <v>547.55999999999995</v>
      </c>
      <c r="L555" s="66">
        <v>35</v>
      </c>
      <c r="M555" s="64" t="s">
        <v>275</v>
      </c>
      <c r="N555" s="64" t="s">
        <v>279</v>
      </c>
      <c r="O555" s="67" t="s">
        <v>338</v>
      </c>
      <c r="P555" s="68">
        <v>150000</v>
      </c>
      <c r="Q555" s="68">
        <v>0</v>
      </c>
      <c r="R555" s="68">
        <v>0</v>
      </c>
      <c r="S555" s="65">
        <f t="shared" si="80"/>
        <v>150000</v>
      </c>
      <c r="T555" s="68">
        <f t="shared" si="81"/>
        <v>209.52647017739909</v>
      </c>
      <c r="U555" s="68">
        <v>209.52647017739909</v>
      </c>
      <c r="X555" s="8" t="e">
        <f>VLOOKUP(C555,Z:AA,2,FALSE)</f>
        <v>#N/A</v>
      </c>
    </row>
    <row r="556" spans="1:24" ht="35.25" x14ac:dyDescent="0.5">
      <c r="A556" s="8">
        <v>1</v>
      </c>
      <c r="B556" s="134">
        <f>SUBTOTAL(103,$A$381:A556)</f>
        <v>174</v>
      </c>
      <c r="C556" s="40" t="s">
        <v>460</v>
      </c>
      <c r="D556" s="64">
        <v>1917</v>
      </c>
      <c r="E556" s="64"/>
      <c r="F556" s="64" t="s">
        <v>343</v>
      </c>
      <c r="G556" s="64">
        <v>2</v>
      </c>
      <c r="H556" s="64">
        <v>2</v>
      </c>
      <c r="I556" s="65">
        <v>643.4</v>
      </c>
      <c r="J556" s="65">
        <v>521.79999999999995</v>
      </c>
      <c r="K556" s="65">
        <v>423.09999999999997</v>
      </c>
      <c r="L556" s="66">
        <v>21</v>
      </c>
      <c r="M556" s="64" t="s">
        <v>275</v>
      </c>
      <c r="N556" s="64" t="s">
        <v>279</v>
      </c>
      <c r="O556" s="67" t="s">
        <v>334</v>
      </c>
      <c r="P556" s="68">
        <v>120000</v>
      </c>
      <c r="Q556" s="68">
        <v>0</v>
      </c>
      <c r="R556" s="68">
        <v>0</v>
      </c>
      <c r="S556" s="65">
        <f t="shared" si="80"/>
        <v>120000</v>
      </c>
      <c r="T556" s="68">
        <f t="shared" si="81"/>
        <v>186.50917003419335</v>
      </c>
      <c r="U556" s="68">
        <v>194.93177387914233</v>
      </c>
      <c r="X556" s="8" t="e">
        <f>VLOOKUP(C556,Z:AA,2,FALSE)</f>
        <v>#N/A</v>
      </c>
    </row>
    <row r="557" spans="1:24" ht="35.25" x14ac:dyDescent="0.5">
      <c r="A557" s="8">
        <v>1</v>
      </c>
      <c r="B557" s="134">
        <f>SUBTOTAL(103,$A$381:A557)</f>
        <v>175</v>
      </c>
      <c r="C557" s="40" t="s">
        <v>217</v>
      </c>
      <c r="D557" s="64">
        <v>1967</v>
      </c>
      <c r="E557" s="64"/>
      <c r="F557" s="64" t="s">
        <v>277</v>
      </c>
      <c r="G557" s="64">
        <v>2</v>
      </c>
      <c r="H557" s="64">
        <v>2</v>
      </c>
      <c r="I557" s="65">
        <v>678.4</v>
      </c>
      <c r="J557" s="65">
        <v>629.79999999999995</v>
      </c>
      <c r="K557" s="65">
        <v>589.79999999999995</v>
      </c>
      <c r="L557" s="66">
        <v>37</v>
      </c>
      <c r="M557" s="64" t="s">
        <v>275</v>
      </c>
      <c r="N557" s="64" t="s">
        <v>279</v>
      </c>
      <c r="O557" s="67" t="s">
        <v>340</v>
      </c>
      <c r="P557" s="68">
        <v>150000</v>
      </c>
      <c r="Q557" s="68">
        <v>0</v>
      </c>
      <c r="R557" s="68">
        <v>0</v>
      </c>
      <c r="S557" s="65">
        <f t="shared" si="80"/>
        <v>150000</v>
      </c>
      <c r="T557" s="68">
        <f t="shared" si="81"/>
        <v>221.10849056603774</v>
      </c>
      <c r="U557" s="68">
        <v>221.10849056603774</v>
      </c>
      <c r="X557" s="8" t="e">
        <f>VLOOKUP(C557,Z:AA,2,FALSE)</f>
        <v>#N/A</v>
      </c>
    </row>
    <row r="558" spans="1:24" ht="35.25" x14ac:dyDescent="0.5">
      <c r="A558" s="8">
        <v>1</v>
      </c>
      <c r="B558" s="134">
        <f>SUBTOTAL(103,$A$381:A558)</f>
        <v>176</v>
      </c>
      <c r="C558" s="40" t="s">
        <v>216</v>
      </c>
      <c r="D558" s="64">
        <v>1975</v>
      </c>
      <c r="E558" s="64"/>
      <c r="F558" s="64" t="s">
        <v>277</v>
      </c>
      <c r="G558" s="64">
        <v>2</v>
      </c>
      <c r="H558" s="64">
        <v>2</v>
      </c>
      <c r="I558" s="65">
        <v>817.4</v>
      </c>
      <c r="J558" s="65">
        <v>756.3</v>
      </c>
      <c r="K558" s="65">
        <v>652</v>
      </c>
      <c r="L558" s="66">
        <v>43</v>
      </c>
      <c r="M558" s="64" t="s">
        <v>275</v>
      </c>
      <c r="N558" s="64" t="s">
        <v>279</v>
      </c>
      <c r="O558" s="67" t="s">
        <v>340</v>
      </c>
      <c r="P558" s="68">
        <v>150000</v>
      </c>
      <c r="Q558" s="68">
        <v>0</v>
      </c>
      <c r="R558" s="68">
        <v>0</v>
      </c>
      <c r="S558" s="65">
        <f t="shared" si="80"/>
        <v>150000</v>
      </c>
      <c r="T558" s="68">
        <f t="shared" si="81"/>
        <v>183.50868607780768</v>
      </c>
      <c r="U558" s="68">
        <v>183.50868607780768</v>
      </c>
      <c r="X558" s="8" t="e">
        <f>VLOOKUP(C558,Z:AA,2,FALSE)</f>
        <v>#N/A</v>
      </c>
    </row>
    <row r="559" spans="1:24" ht="35.25" x14ac:dyDescent="0.5">
      <c r="A559" s="8">
        <v>1</v>
      </c>
      <c r="B559" s="134">
        <f>SUBTOTAL(103,$A$381:A559)</f>
        <v>177</v>
      </c>
      <c r="C559" s="40" t="s">
        <v>461</v>
      </c>
      <c r="D559" s="64">
        <v>1994</v>
      </c>
      <c r="E559" s="64"/>
      <c r="F559" s="64" t="s">
        <v>324</v>
      </c>
      <c r="G559" s="64">
        <v>9</v>
      </c>
      <c r="H559" s="64">
        <v>2</v>
      </c>
      <c r="I559" s="65">
        <v>4306.3</v>
      </c>
      <c r="J559" s="65">
        <v>3871</v>
      </c>
      <c r="K559" s="65">
        <v>3511.4</v>
      </c>
      <c r="L559" s="66">
        <v>173</v>
      </c>
      <c r="M559" s="64" t="s">
        <v>275</v>
      </c>
      <c r="N559" s="64" t="s">
        <v>279</v>
      </c>
      <c r="O559" s="67" t="s">
        <v>334</v>
      </c>
      <c r="P559" s="68">
        <v>100000</v>
      </c>
      <c r="Q559" s="68">
        <v>0</v>
      </c>
      <c r="R559" s="68">
        <v>0</v>
      </c>
      <c r="S559" s="65">
        <f t="shared" si="80"/>
        <v>100000</v>
      </c>
      <c r="T559" s="68">
        <f t="shared" si="81"/>
        <v>23.221791328983116</v>
      </c>
      <c r="U559" s="68">
        <v>23.221791328983116</v>
      </c>
      <c r="X559" s="8" t="e">
        <f>VLOOKUP(C559,Z:AA,2,FALSE)</f>
        <v>#N/A</v>
      </c>
    </row>
    <row r="560" spans="1:24" ht="35.25" x14ac:dyDescent="0.5">
      <c r="A560" s="8">
        <v>1</v>
      </c>
      <c r="B560" s="134">
        <f>SUBTOTAL(103,$A$381:A560)</f>
        <v>178</v>
      </c>
      <c r="C560" s="40" t="s">
        <v>462</v>
      </c>
      <c r="D560" s="64">
        <v>1950</v>
      </c>
      <c r="E560" s="64"/>
      <c r="F560" s="64" t="s">
        <v>277</v>
      </c>
      <c r="G560" s="64">
        <v>2</v>
      </c>
      <c r="H560" s="64">
        <v>1</v>
      </c>
      <c r="I560" s="65">
        <v>411.15</v>
      </c>
      <c r="J560" s="65">
        <v>369.45</v>
      </c>
      <c r="K560" s="65">
        <v>369.45</v>
      </c>
      <c r="L560" s="66">
        <v>17</v>
      </c>
      <c r="M560" s="64" t="s">
        <v>275</v>
      </c>
      <c r="N560" s="64" t="s">
        <v>279</v>
      </c>
      <c r="O560" s="67" t="s">
        <v>334</v>
      </c>
      <c r="P560" s="68">
        <v>120000</v>
      </c>
      <c r="Q560" s="68">
        <v>0</v>
      </c>
      <c r="R560" s="68">
        <v>0</v>
      </c>
      <c r="S560" s="65">
        <f t="shared" si="80"/>
        <v>120000</v>
      </c>
      <c r="T560" s="68">
        <f t="shared" si="81"/>
        <v>291.86428310835464</v>
      </c>
      <c r="U560" s="68">
        <v>291.86428310835464</v>
      </c>
      <c r="X560" s="8" t="e">
        <f>VLOOKUP(C560,Z:AA,2,FALSE)</f>
        <v>#N/A</v>
      </c>
    </row>
    <row r="561" spans="1:24" ht="35.25" x14ac:dyDescent="0.5">
      <c r="A561" s="8">
        <v>1</v>
      </c>
      <c r="B561" s="134">
        <f>SUBTOTAL(103,$A$381:A561)</f>
        <v>179</v>
      </c>
      <c r="C561" s="40" t="s">
        <v>463</v>
      </c>
      <c r="D561" s="64">
        <v>1966</v>
      </c>
      <c r="E561" s="64"/>
      <c r="F561" s="64" t="s">
        <v>277</v>
      </c>
      <c r="G561" s="64">
        <v>2</v>
      </c>
      <c r="H561" s="64">
        <v>2</v>
      </c>
      <c r="I561" s="65">
        <v>667.6</v>
      </c>
      <c r="J561" s="65">
        <v>626.5</v>
      </c>
      <c r="K561" s="65">
        <v>586.70000000000005</v>
      </c>
      <c r="L561" s="66">
        <v>37</v>
      </c>
      <c r="M561" s="64" t="s">
        <v>275</v>
      </c>
      <c r="N561" s="64" t="s">
        <v>279</v>
      </c>
      <c r="O561" s="67" t="s">
        <v>340</v>
      </c>
      <c r="P561" s="68">
        <v>150000</v>
      </c>
      <c r="Q561" s="68">
        <v>0</v>
      </c>
      <c r="R561" s="68">
        <v>0</v>
      </c>
      <c r="S561" s="65">
        <f t="shared" si="80"/>
        <v>150000</v>
      </c>
      <c r="T561" s="68">
        <f t="shared" si="81"/>
        <v>224.68544038346315</v>
      </c>
      <c r="U561" s="68">
        <v>224.68544038346315</v>
      </c>
      <c r="X561" s="8" t="e">
        <f>VLOOKUP(C561,Z:AA,2,FALSE)</f>
        <v>#N/A</v>
      </c>
    </row>
    <row r="562" spans="1:24" ht="35.25" x14ac:dyDescent="0.5">
      <c r="A562" s="8">
        <v>1</v>
      </c>
      <c r="B562" s="134">
        <f>SUBTOTAL(103,$A$381:A562)</f>
        <v>180</v>
      </c>
      <c r="C562" s="40" t="s">
        <v>464</v>
      </c>
      <c r="D562" s="64">
        <v>1977</v>
      </c>
      <c r="E562" s="64"/>
      <c r="F562" s="64" t="s">
        <v>277</v>
      </c>
      <c r="G562" s="64">
        <v>9</v>
      </c>
      <c r="H562" s="64">
        <v>1</v>
      </c>
      <c r="I562" s="65">
        <v>2576</v>
      </c>
      <c r="J562" s="65">
        <v>2212.6999999999998</v>
      </c>
      <c r="K562" s="65">
        <v>2123.6999999999998</v>
      </c>
      <c r="L562" s="66">
        <v>106</v>
      </c>
      <c r="M562" s="64" t="s">
        <v>275</v>
      </c>
      <c r="N562" s="64" t="s">
        <v>279</v>
      </c>
      <c r="O562" s="67" t="s">
        <v>340</v>
      </c>
      <c r="P562" s="68">
        <v>120000</v>
      </c>
      <c r="Q562" s="68">
        <v>0</v>
      </c>
      <c r="R562" s="68">
        <v>0</v>
      </c>
      <c r="S562" s="65">
        <f t="shared" si="80"/>
        <v>120000</v>
      </c>
      <c r="T562" s="68">
        <f t="shared" si="81"/>
        <v>46.58385093167702</v>
      </c>
      <c r="U562" s="68">
        <v>49.722383359575709</v>
      </c>
      <c r="X562" s="8" t="e">
        <f>VLOOKUP(C562,Z:AA,2,FALSE)</f>
        <v>#N/A</v>
      </c>
    </row>
    <row r="563" spans="1:24" ht="35.25" x14ac:dyDescent="0.5">
      <c r="A563" s="8">
        <v>1</v>
      </c>
      <c r="B563" s="134">
        <f>SUBTOTAL(103,$A$381:A563)</f>
        <v>181</v>
      </c>
      <c r="C563" s="40" t="s">
        <v>882</v>
      </c>
      <c r="D563" s="64">
        <v>1988</v>
      </c>
      <c r="E563" s="64"/>
      <c r="F563" s="64" t="s">
        <v>277</v>
      </c>
      <c r="G563" s="64">
        <v>9</v>
      </c>
      <c r="H563" s="64">
        <v>3</v>
      </c>
      <c r="I563" s="65">
        <v>6719</v>
      </c>
      <c r="J563" s="65">
        <v>5795.4</v>
      </c>
      <c r="K563" s="65">
        <v>5264.2</v>
      </c>
      <c r="L563" s="66">
        <v>304</v>
      </c>
      <c r="M563" s="64" t="s">
        <v>275</v>
      </c>
      <c r="N563" s="64" t="s">
        <v>279</v>
      </c>
      <c r="O563" s="67" t="s">
        <v>1060</v>
      </c>
      <c r="P563" s="68">
        <v>100000</v>
      </c>
      <c r="Q563" s="68">
        <v>0</v>
      </c>
      <c r="R563" s="68">
        <v>0</v>
      </c>
      <c r="S563" s="65">
        <f t="shared" si="80"/>
        <v>100000</v>
      </c>
      <c r="T563" s="68">
        <f t="shared" si="81"/>
        <v>14.883167137966959</v>
      </c>
      <c r="U563" s="68">
        <v>14.883167137966959</v>
      </c>
      <c r="X563" s="8" t="e">
        <f>VLOOKUP(C563,Z:AA,2,FALSE)</f>
        <v>#N/A</v>
      </c>
    </row>
    <row r="564" spans="1:24" ht="35.25" x14ac:dyDescent="0.5">
      <c r="B564" s="40" t="s">
        <v>826</v>
      </c>
      <c r="C564" s="41"/>
      <c r="D564" s="64" t="s">
        <v>817</v>
      </c>
      <c r="E564" s="64" t="s">
        <v>817</v>
      </c>
      <c r="F564" s="64" t="s">
        <v>817</v>
      </c>
      <c r="G564" s="64" t="s">
        <v>817</v>
      </c>
      <c r="H564" s="64" t="s">
        <v>817</v>
      </c>
      <c r="I564" s="65">
        <f>SUM(I565:I584)</f>
        <v>72887.22</v>
      </c>
      <c r="J564" s="65">
        <f t="shared" ref="J564:L564" si="83">SUM(J565:J584)</f>
        <v>53910.61</v>
      </c>
      <c r="K564" s="65">
        <f t="shared" si="83"/>
        <v>52570.61</v>
      </c>
      <c r="L564" s="66">
        <f t="shared" si="83"/>
        <v>2378</v>
      </c>
      <c r="M564" s="64" t="s">
        <v>817</v>
      </c>
      <c r="N564" s="64" t="s">
        <v>817</v>
      </c>
      <c r="O564" s="67" t="s">
        <v>817</v>
      </c>
      <c r="P564" s="65">
        <v>44137673.119999997</v>
      </c>
      <c r="Q564" s="65">
        <v>0</v>
      </c>
      <c r="R564" s="65">
        <v>0</v>
      </c>
      <c r="S564" s="65">
        <f t="shared" si="80"/>
        <v>44137673.119999997</v>
      </c>
      <c r="T564" s="68">
        <f t="shared" si="81"/>
        <v>605.56120977038222</v>
      </c>
      <c r="U564" s="68">
        <f>MAX(U565:U584)</f>
        <v>4304</v>
      </c>
      <c r="X564" s="8" t="e">
        <f>VLOOKUP(C564,Z:AA,2,FALSE)</f>
        <v>#N/A</v>
      </c>
    </row>
    <row r="565" spans="1:24" ht="35.25" x14ac:dyDescent="0.5">
      <c r="A565" s="8">
        <v>1</v>
      </c>
      <c r="B565" s="134">
        <f>SUBTOTAL(103,$A$381:A565)</f>
        <v>182</v>
      </c>
      <c r="C565" s="41" t="s">
        <v>839</v>
      </c>
      <c r="D565" s="64">
        <v>1959</v>
      </c>
      <c r="E565" s="64"/>
      <c r="F565" s="64" t="s">
        <v>349</v>
      </c>
      <c r="G565" s="64">
        <v>3</v>
      </c>
      <c r="H565" s="64">
        <v>2</v>
      </c>
      <c r="I565" s="65">
        <v>1267.5</v>
      </c>
      <c r="J565" s="65">
        <v>1160</v>
      </c>
      <c r="K565" s="65">
        <v>785.9</v>
      </c>
      <c r="L565" s="66">
        <v>31</v>
      </c>
      <c r="M565" s="64" t="s">
        <v>275</v>
      </c>
      <c r="N565" s="64" t="s">
        <v>279</v>
      </c>
      <c r="O565" s="67" t="s">
        <v>870</v>
      </c>
      <c r="P565" s="68">
        <v>3483042</v>
      </c>
      <c r="Q565" s="68">
        <v>0</v>
      </c>
      <c r="R565" s="68">
        <v>0</v>
      </c>
      <c r="S565" s="65">
        <f t="shared" si="80"/>
        <v>3483042</v>
      </c>
      <c r="T565" s="68">
        <f t="shared" si="81"/>
        <v>2747.9621301775146</v>
      </c>
      <c r="U565" s="68">
        <v>2842.6366863905328</v>
      </c>
      <c r="X565" s="8" t="e">
        <f>VLOOKUP(C565,Z:AA,2,FALSE)</f>
        <v>#N/A</v>
      </c>
    </row>
    <row r="566" spans="1:24" ht="35.25" x14ac:dyDescent="0.5">
      <c r="A566" s="8">
        <v>1</v>
      </c>
      <c r="B566" s="134">
        <f>SUBTOTAL(103,$A$381:A566)</f>
        <v>183</v>
      </c>
      <c r="C566" s="41" t="s">
        <v>840</v>
      </c>
      <c r="D566" s="64">
        <v>1992</v>
      </c>
      <c r="E566" s="64"/>
      <c r="F566" s="64" t="s">
        <v>331</v>
      </c>
      <c r="G566" s="64">
        <v>9</v>
      </c>
      <c r="H566" s="64">
        <v>3</v>
      </c>
      <c r="I566" s="65">
        <v>8073.1</v>
      </c>
      <c r="J566" s="65">
        <v>5829</v>
      </c>
      <c r="K566" s="65">
        <v>5829</v>
      </c>
      <c r="L566" s="66">
        <v>241</v>
      </c>
      <c r="M566" s="64" t="s">
        <v>275</v>
      </c>
      <c r="N566" s="64" t="s">
        <v>279</v>
      </c>
      <c r="O566" s="67" t="s">
        <v>868</v>
      </c>
      <c r="P566" s="68">
        <v>6329744.8300000001</v>
      </c>
      <c r="Q566" s="68">
        <v>0</v>
      </c>
      <c r="R566" s="68">
        <v>0</v>
      </c>
      <c r="S566" s="65">
        <f t="shared" si="80"/>
        <v>6329744.8300000001</v>
      </c>
      <c r="T566" s="68">
        <f t="shared" si="81"/>
        <v>784.05381204246203</v>
      </c>
      <c r="U566" s="68">
        <v>835.47943169290602</v>
      </c>
      <c r="X566" s="8" t="e">
        <f>VLOOKUP(C566,Z:AA,2,FALSE)</f>
        <v>#N/A</v>
      </c>
    </row>
    <row r="567" spans="1:24" ht="35.25" x14ac:dyDescent="0.5">
      <c r="A567" s="8">
        <v>1</v>
      </c>
      <c r="B567" s="134">
        <f>SUBTOTAL(103,$A$381:A567)</f>
        <v>184</v>
      </c>
      <c r="C567" s="41" t="s">
        <v>841</v>
      </c>
      <c r="D567" s="64">
        <v>1993</v>
      </c>
      <c r="E567" s="64"/>
      <c r="F567" s="64" t="s">
        <v>331</v>
      </c>
      <c r="G567" s="64">
        <v>9</v>
      </c>
      <c r="H567" s="64">
        <v>4</v>
      </c>
      <c r="I567" s="65">
        <v>11047.1</v>
      </c>
      <c r="J567" s="65">
        <v>7851.2</v>
      </c>
      <c r="K567" s="65">
        <v>7851.2</v>
      </c>
      <c r="L567" s="66">
        <v>267</v>
      </c>
      <c r="M567" s="64" t="s">
        <v>275</v>
      </c>
      <c r="N567" s="64" t="s">
        <v>279</v>
      </c>
      <c r="O567" s="67" t="s">
        <v>874</v>
      </c>
      <c r="P567" s="68">
        <v>8452796.0600000005</v>
      </c>
      <c r="Q567" s="68">
        <v>0</v>
      </c>
      <c r="R567" s="68">
        <v>0</v>
      </c>
      <c r="S567" s="65">
        <f t="shared" si="80"/>
        <v>8452796.0600000005</v>
      </c>
      <c r="T567" s="68">
        <f t="shared" si="81"/>
        <v>765.15973060803287</v>
      </c>
      <c r="U567" s="68">
        <v>814.0789890559513</v>
      </c>
      <c r="X567" s="8" t="e">
        <f>VLOOKUP(C567,Z:AA,2,FALSE)</f>
        <v>#N/A</v>
      </c>
    </row>
    <row r="568" spans="1:24" ht="35.25" x14ac:dyDescent="0.5">
      <c r="A568" s="8">
        <v>1</v>
      </c>
      <c r="B568" s="134">
        <f>SUBTOTAL(103,$A$381:A568)</f>
        <v>185</v>
      </c>
      <c r="C568" s="41" t="s">
        <v>1177</v>
      </c>
      <c r="D568" s="64">
        <v>1960</v>
      </c>
      <c r="E568" s="64"/>
      <c r="F568" s="64" t="s">
        <v>277</v>
      </c>
      <c r="G568" s="64">
        <v>3</v>
      </c>
      <c r="H568" s="64">
        <v>2</v>
      </c>
      <c r="I568" s="65">
        <v>1377.9</v>
      </c>
      <c r="J568" s="65">
        <v>966.6</v>
      </c>
      <c r="K568" s="65">
        <v>966.6</v>
      </c>
      <c r="L568" s="66">
        <v>28</v>
      </c>
      <c r="M568" s="64" t="s">
        <v>275</v>
      </c>
      <c r="N568" s="64" t="s">
        <v>279</v>
      </c>
      <c r="O568" s="67" t="s">
        <v>1180</v>
      </c>
      <c r="P568" s="68">
        <v>2832000</v>
      </c>
      <c r="Q568" s="68">
        <v>0</v>
      </c>
      <c r="R568" s="68">
        <v>0</v>
      </c>
      <c r="S568" s="65">
        <f t="shared" si="80"/>
        <v>2832000</v>
      </c>
      <c r="T568" s="68">
        <f t="shared" si="81"/>
        <v>2055.3015458306118</v>
      </c>
      <c r="U568" s="68">
        <v>2235.91</v>
      </c>
      <c r="X568" s="8" t="e">
        <f>VLOOKUP(C568,Z:AA,2,FALSE)</f>
        <v>#N/A</v>
      </c>
    </row>
    <row r="569" spans="1:24" ht="35.25" x14ac:dyDescent="0.5">
      <c r="A569" s="8">
        <v>1</v>
      </c>
      <c r="B569" s="134">
        <f>SUBTOTAL(103,$A$381:A569)</f>
        <v>186</v>
      </c>
      <c r="C569" s="41" t="s">
        <v>843</v>
      </c>
      <c r="D569" s="64">
        <v>1929</v>
      </c>
      <c r="E569" s="64"/>
      <c r="F569" s="64" t="s">
        <v>277</v>
      </c>
      <c r="G569" s="64">
        <v>4</v>
      </c>
      <c r="H569" s="64">
        <v>5</v>
      </c>
      <c r="I569" s="65">
        <v>2912.91</v>
      </c>
      <c r="J569" s="65">
        <v>2492.91</v>
      </c>
      <c r="K569" s="65">
        <v>2305.0100000000002</v>
      </c>
      <c r="L569" s="66">
        <v>99</v>
      </c>
      <c r="M569" s="64" t="s">
        <v>275</v>
      </c>
      <c r="N569" s="64" t="s">
        <v>279</v>
      </c>
      <c r="O569" s="67" t="s">
        <v>875</v>
      </c>
      <c r="P569" s="68">
        <v>5857926.1899999995</v>
      </c>
      <c r="Q569" s="68">
        <v>0</v>
      </c>
      <c r="R569" s="68">
        <v>0</v>
      </c>
      <c r="S569" s="65">
        <f t="shared" si="80"/>
        <v>5857926.1899999995</v>
      </c>
      <c r="T569" s="68">
        <f t="shared" si="81"/>
        <v>2011.0220329498679</v>
      </c>
      <c r="U569" s="68">
        <v>4304</v>
      </c>
      <c r="X569" s="8" t="e">
        <f>VLOOKUP(C569,Z:AA,2,FALSE)</f>
        <v>#N/A</v>
      </c>
    </row>
    <row r="570" spans="1:24" ht="35.25" x14ac:dyDescent="0.5">
      <c r="A570" s="8">
        <v>1</v>
      </c>
      <c r="B570" s="134">
        <f>SUBTOTAL(103,$A$381:A570)</f>
        <v>187</v>
      </c>
      <c r="C570" s="41" t="s">
        <v>844</v>
      </c>
      <c r="D570" s="64">
        <v>1994</v>
      </c>
      <c r="E570" s="64"/>
      <c r="F570" s="64" t="s">
        <v>331</v>
      </c>
      <c r="G570" s="64">
        <v>9</v>
      </c>
      <c r="H570" s="64">
        <v>2</v>
      </c>
      <c r="I570" s="65">
        <v>4866.8599999999997</v>
      </c>
      <c r="J570" s="65">
        <v>3886.2</v>
      </c>
      <c r="K570" s="65">
        <v>3886.2</v>
      </c>
      <c r="L570" s="66">
        <v>159</v>
      </c>
      <c r="M570" s="64" t="s">
        <v>275</v>
      </c>
      <c r="N570" s="64" t="s">
        <v>279</v>
      </c>
      <c r="O570" s="67" t="s">
        <v>870</v>
      </c>
      <c r="P570" s="68">
        <v>4186989.16</v>
      </c>
      <c r="Q570" s="68">
        <v>0</v>
      </c>
      <c r="R570" s="68">
        <v>0</v>
      </c>
      <c r="S570" s="65">
        <f t="shared" si="80"/>
        <v>4186989.16</v>
      </c>
      <c r="T570" s="68">
        <f t="shared" si="81"/>
        <v>860.30606181398286</v>
      </c>
      <c r="U570" s="68">
        <v>923.92343317868199</v>
      </c>
      <c r="X570" s="8" t="e">
        <f>VLOOKUP(C570,Z:AA,2,FALSE)</f>
        <v>#N/A</v>
      </c>
    </row>
    <row r="571" spans="1:24" ht="35.25" x14ac:dyDescent="0.5">
      <c r="A571" s="8">
        <v>1</v>
      </c>
      <c r="B571" s="134">
        <f>SUBTOTAL(103,$A$381:A571)</f>
        <v>188</v>
      </c>
      <c r="C571" s="41" t="s">
        <v>845</v>
      </c>
      <c r="D571" s="64">
        <v>1966</v>
      </c>
      <c r="E571" s="64"/>
      <c r="F571" s="64" t="s">
        <v>277</v>
      </c>
      <c r="G571" s="64">
        <v>4</v>
      </c>
      <c r="H571" s="64">
        <v>4</v>
      </c>
      <c r="I571" s="65">
        <v>3436.5</v>
      </c>
      <c r="J571" s="65">
        <v>2673</v>
      </c>
      <c r="K571" s="65">
        <v>2483.9</v>
      </c>
      <c r="L571" s="66">
        <v>109</v>
      </c>
      <c r="M571" s="64" t="s">
        <v>275</v>
      </c>
      <c r="N571" s="64" t="s">
        <v>279</v>
      </c>
      <c r="O571" s="67" t="s">
        <v>870</v>
      </c>
      <c r="P571" s="68">
        <v>5361631.04</v>
      </c>
      <c r="Q571" s="68">
        <v>0</v>
      </c>
      <c r="R571" s="68">
        <v>0</v>
      </c>
      <c r="S571" s="65">
        <f t="shared" si="80"/>
        <v>5361631.04</v>
      </c>
      <c r="T571" s="68">
        <f t="shared" si="81"/>
        <v>1560.2010883166013</v>
      </c>
      <c r="U571" s="68">
        <v>1753.515844609341</v>
      </c>
      <c r="X571" s="8" t="e">
        <f>VLOOKUP(C571,Z:AA,2,FALSE)</f>
        <v>#N/A</v>
      </c>
    </row>
    <row r="572" spans="1:24" ht="35.25" x14ac:dyDescent="0.5">
      <c r="A572" s="8">
        <v>1</v>
      </c>
      <c r="B572" s="134">
        <f>SUBTOTAL(103,$A$381:A572)</f>
        <v>189</v>
      </c>
      <c r="C572" s="41" t="s">
        <v>846</v>
      </c>
      <c r="D572" s="64">
        <v>1992</v>
      </c>
      <c r="E572" s="64"/>
      <c r="F572" s="64" t="s">
        <v>331</v>
      </c>
      <c r="G572" s="64">
        <v>9</v>
      </c>
      <c r="H572" s="64">
        <v>2</v>
      </c>
      <c r="I572" s="65">
        <v>4929.04</v>
      </c>
      <c r="J572" s="65">
        <v>3924.5</v>
      </c>
      <c r="K572" s="65">
        <v>3924.5</v>
      </c>
      <c r="L572" s="66">
        <v>180</v>
      </c>
      <c r="M572" s="64" t="s">
        <v>275</v>
      </c>
      <c r="N572" s="64" t="s">
        <v>279</v>
      </c>
      <c r="O572" s="67" t="s">
        <v>876</v>
      </c>
      <c r="P572" s="68">
        <v>4186989.16</v>
      </c>
      <c r="Q572" s="68">
        <v>0</v>
      </c>
      <c r="R572" s="68">
        <v>0</v>
      </c>
      <c r="S572" s="65">
        <f t="shared" si="80"/>
        <v>4186989.16</v>
      </c>
      <c r="T572" s="68">
        <f t="shared" si="81"/>
        <v>849.4532728482626</v>
      </c>
      <c r="U572" s="68">
        <v>912.26810900297016</v>
      </c>
      <c r="X572" s="8" t="e">
        <f>VLOOKUP(C572,Z:AA,2,FALSE)</f>
        <v>#N/A</v>
      </c>
    </row>
    <row r="573" spans="1:24" ht="35.25" x14ac:dyDescent="0.5">
      <c r="A573" s="8">
        <v>1</v>
      </c>
      <c r="B573" s="134">
        <f>SUBTOTAL(103,$A$381:A573)</f>
        <v>190</v>
      </c>
      <c r="C573" s="41" t="s">
        <v>847</v>
      </c>
      <c r="D573" s="64">
        <v>1990</v>
      </c>
      <c r="E573" s="64"/>
      <c r="F573" s="64" t="s">
        <v>277</v>
      </c>
      <c r="G573" s="64">
        <v>9</v>
      </c>
      <c r="H573" s="64">
        <v>1</v>
      </c>
      <c r="I573" s="65">
        <v>5846.4</v>
      </c>
      <c r="J573" s="65">
        <v>4863.8999999999996</v>
      </c>
      <c r="K573" s="65">
        <v>4863.8999999999996</v>
      </c>
      <c r="L573" s="66">
        <v>374</v>
      </c>
      <c r="M573" s="64" t="s">
        <v>275</v>
      </c>
      <c r="N573" s="64" t="s">
        <v>279</v>
      </c>
      <c r="O573" s="67" t="s">
        <v>877</v>
      </c>
      <c r="P573" s="68">
        <v>2116554.6800000002</v>
      </c>
      <c r="Q573" s="68">
        <v>0</v>
      </c>
      <c r="R573" s="68">
        <v>0</v>
      </c>
      <c r="S573" s="65">
        <f t="shared" si="80"/>
        <v>2116554.6800000002</v>
      </c>
      <c r="T573" s="68">
        <f t="shared" si="81"/>
        <v>362.02700465243572</v>
      </c>
      <c r="U573" s="68">
        <v>384.56195265462509</v>
      </c>
      <c r="X573" s="8" t="e">
        <f>VLOOKUP(C573,Z:AA,2,FALSE)</f>
        <v>#N/A</v>
      </c>
    </row>
    <row r="574" spans="1:24" ht="35.25" x14ac:dyDescent="0.5">
      <c r="A574" s="8">
        <v>1</v>
      </c>
      <c r="B574" s="134">
        <f>SUBTOTAL(103,$A$381:A574)</f>
        <v>191</v>
      </c>
      <c r="C574" s="41" t="s">
        <v>849</v>
      </c>
      <c r="D574" s="64">
        <v>1961</v>
      </c>
      <c r="E574" s="64"/>
      <c r="F574" s="64" t="s">
        <v>277</v>
      </c>
      <c r="G574" s="64">
        <v>3</v>
      </c>
      <c r="H574" s="64">
        <v>2</v>
      </c>
      <c r="I574" s="65">
        <v>1044</v>
      </c>
      <c r="J574" s="65">
        <v>968.1</v>
      </c>
      <c r="K574" s="65">
        <v>968.1</v>
      </c>
      <c r="L574" s="66">
        <v>46</v>
      </c>
      <c r="M574" s="64" t="s">
        <v>275</v>
      </c>
      <c r="N574" s="64" t="s">
        <v>279</v>
      </c>
      <c r="O574" s="67" t="s">
        <v>868</v>
      </c>
      <c r="P574" s="68">
        <v>110000</v>
      </c>
      <c r="Q574" s="68">
        <v>0</v>
      </c>
      <c r="R574" s="68">
        <v>0</v>
      </c>
      <c r="S574" s="65">
        <f t="shared" si="80"/>
        <v>110000</v>
      </c>
      <c r="T574" s="68">
        <f t="shared" si="81"/>
        <v>105.3639846743295</v>
      </c>
      <c r="U574" s="68">
        <v>105.3639846743295</v>
      </c>
      <c r="X574" s="8" t="e">
        <f>VLOOKUP(C574,Z:AA,2,FALSE)</f>
        <v>#N/A</v>
      </c>
    </row>
    <row r="575" spans="1:24" ht="35.25" x14ac:dyDescent="0.5">
      <c r="A575" s="8">
        <v>1</v>
      </c>
      <c r="B575" s="134">
        <f>SUBTOTAL(103,$A$381:A575)</f>
        <v>192</v>
      </c>
      <c r="C575" s="41" t="s">
        <v>850</v>
      </c>
      <c r="D575" s="64">
        <v>1960</v>
      </c>
      <c r="E575" s="64"/>
      <c r="F575" s="64" t="s">
        <v>277</v>
      </c>
      <c r="G575" s="64">
        <v>2</v>
      </c>
      <c r="H575" s="64">
        <v>2</v>
      </c>
      <c r="I575" s="65">
        <v>711.5</v>
      </c>
      <c r="J575" s="65">
        <v>515.1</v>
      </c>
      <c r="K575" s="65">
        <v>515.1</v>
      </c>
      <c r="L575" s="66">
        <v>13</v>
      </c>
      <c r="M575" s="64" t="s">
        <v>275</v>
      </c>
      <c r="N575" s="64" t="s">
        <v>276</v>
      </c>
      <c r="O575" s="67" t="s">
        <v>278</v>
      </c>
      <c r="P575" s="68">
        <v>110000</v>
      </c>
      <c r="Q575" s="68">
        <v>0</v>
      </c>
      <c r="R575" s="68">
        <v>0</v>
      </c>
      <c r="S575" s="65">
        <f t="shared" si="80"/>
        <v>110000</v>
      </c>
      <c r="T575" s="68">
        <f t="shared" si="81"/>
        <v>154.60295151089247</v>
      </c>
      <c r="U575" s="68">
        <v>154.60295151089247</v>
      </c>
      <c r="X575" s="8" t="e">
        <f>VLOOKUP(C575,Z:AA,2,FALSE)</f>
        <v>#N/A</v>
      </c>
    </row>
    <row r="576" spans="1:24" ht="35.25" x14ac:dyDescent="0.5">
      <c r="A576" s="8">
        <v>1</v>
      </c>
      <c r="B576" s="134">
        <f>SUBTOTAL(103,$A$381:A576)</f>
        <v>193</v>
      </c>
      <c r="C576" s="41" t="s">
        <v>1179</v>
      </c>
      <c r="D576" s="64">
        <v>1962</v>
      </c>
      <c r="E576" s="64"/>
      <c r="F576" s="64" t="s">
        <v>277</v>
      </c>
      <c r="G576" s="64">
        <v>4</v>
      </c>
      <c r="H576" s="64">
        <v>2</v>
      </c>
      <c r="I576" s="65">
        <v>1321.3</v>
      </c>
      <c r="J576" s="65">
        <v>1280</v>
      </c>
      <c r="K576" s="65">
        <f>1280-305</f>
        <v>975</v>
      </c>
      <c r="L576" s="66">
        <v>60</v>
      </c>
      <c r="M576" s="64" t="s">
        <v>275</v>
      </c>
      <c r="N576" s="64" t="s">
        <v>279</v>
      </c>
      <c r="O576" s="67" t="s">
        <v>872</v>
      </c>
      <c r="P576" s="68">
        <v>110000</v>
      </c>
      <c r="Q576" s="68">
        <v>0</v>
      </c>
      <c r="R576" s="68">
        <v>0</v>
      </c>
      <c r="S576" s="65">
        <f t="shared" si="80"/>
        <v>110000</v>
      </c>
      <c r="T576" s="68">
        <f t="shared" si="81"/>
        <v>83.251343373949894</v>
      </c>
      <c r="U576" s="68">
        <f>T576</f>
        <v>83.251343373949894</v>
      </c>
      <c r="X576" s="8" t="e">
        <f>VLOOKUP(C576,Z:AA,2,FALSE)</f>
        <v>#N/A</v>
      </c>
    </row>
    <row r="577" spans="1:24" ht="35.25" x14ac:dyDescent="0.5">
      <c r="A577" s="8">
        <v>1</v>
      </c>
      <c r="B577" s="134">
        <f>SUBTOTAL(103,$A$381:A577)</f>
        <v>194</v>
      </c>
      <c r="C577" s="41" t="s">
        <v>852</v>
      </c>
      <c r="D577" s="64">
        <v>1991</v>
      </c>
      <c r="E577" s="64"/>
      <c r="F577" s="64" t="s">
        <v>331</v>
      </c>
      <c r="G577" s="64">
        <v>9</v>
      </c>
      <c r="H577" s="64">
        <v>4</v>
      </c>
      <c r="I577" s="65">
        <v>10990.1</v>
      </c>
      <c r="J577" s="65">
        <v>7793.3</v>
      </c>
      <c r="K577" s="65">
        <v>7793.3</v>
      </c>
      <c r="L577" s="66">
        <v>318</v>
      </c>
      <c r="M577" s="64" t="s">
        <v>275</v>
      </c>
      <c r="N577" s="64" t="s">
        <v>279</v>
      </c>
      <c r="O577" s="67" t="s">
        <v>874</v>
      </c>
      <c r="P577" s="68">
        <v>120000</v>
      </c>
      <c r="Q577" s="68">
        <v>0</v>
      </c>
      <c r="R577" s="68">
        <v>0</v>
      </c>
      <c r="S577" s="65">
        <f t="shared" si="80"/>
        <v>120000</v>
      </c>
      <c r="T577" s="68">
        <f t="shared" si="81"/>
        <v>10.918917935232619</v>
      </c>
      <c r="U577" s="68">
        <v>10.918917935232619</v>
      </c>
      <c r="X577" s="8" t="e">
        <f>VLOOKUP(C577,Z:AA,2,FALSE)</f>
        <v>#N/A</v>
      </c>
    </row>
    <row r="578" spans="1:24" ht="35.25" x14ac:dyDescent="0.5">
      <c r="A578" s="8">
        <v>1</v>
      </c>
      <c r="B578" s="134">
        <f>SUBTOTAL(103,$A$381:A578)</f>
        <v>195</v>
      </c>
      <c r="C578" s="41" t="s">
        <v>853</v>
      </c>
      <c r="D578" s="64">
        <v>1937</v>
      </c>
      <c r="E578" s="64"/>
      <c r="F578" s="64" t="s">
        <v>277</v>
      </c>
      <c r="G578" s="64">
        <v>3</v>
      </c>
      <c r="H578" s="64">
        <v>4</v>
      </c>
      <c r="I578" s="65">
        <v>1090.8</v>
      </c>
      <c r="J578" s="65">
        <v>970.4</v>
      </c>
      <c r="K578" s="65">
        <v>854.9</v>
      </c>
      <c r="L578" s="66">
        <v>62</v>
      </c>
      <c r="M578" s="64" t="s">
        <v>275</v>
      </c>
      <c r="N578" s="64" t="s">
        <v>276</v>
      </c>
      <c r="O578" s="67" t="s">
        <v>278</v>
      </c>
      <c r="P578" s="68">
        <v>140000</v>
      </c>
      <c r="Q578" s="68">
        <v>0</v>
      </c>
      <c r="R578" s="68">
        <v>0</v>
      </c>
      <c r="S578" s="65">
        <f t="shared" si="80"/>
        <v>140000</v>
      </c>
      <c r="T578" s="68">
        <f t="shared" si="81"/>
        <v>128.34616795012835</v>
      </c>
      <c r="U578" s="68">
        <f>T578</f>
        <v>128.34616795012835</v>
      </c>
      <c r="X578" s="8" t="str">
        <f>VLOOKUP(C578,Z:AA,2,FALSE)</f>
        <v>-</v>
      </c>
    </row>
    <row r="579" spans="1:24" ht="35.25" x14ac:dyDescent="0.5">
      <c r="A579" s="8">
        <v>1</v>
      </c>
      <c r="B579" s="134">
        <f>SUBTOTAL(103,$A$381:A579)</f>
        <v>196</v>
      </c>
      <c r="C579" s="41" t="s">
        <v>854</v>
      </c>
      <c r="D579" s="64">
        <v>1959</v>
      </c>
      <c r="E579" s="64"/>
      <c r="F579" s="64" t="s">
        <v>277</v>
      </c>
      <c r="G579" s="64">
        <v>4</v>
      </c>
      <c r="H579" s="64">
        <v>2</v>
      </c>
      <c r="I579" s="65">
        <v>2758</v>
      </c>
      <c r="J579" s="65">
        <v>809</v>
      </c>
      <c r="K579" s="65">
        <v>809</v>
      </c>
      <c r="L579" s="66">
        <v>67</v>
      </c>
      <c r="M579" s="64" t="s">
        <v>275</v>
      </c>
      <c r="N579" s="64" t="s">
        <v>279</v>
      </c>
      <c r="O579" s="67" t="s">
        <v>872</v>
      </c>
      <c r="P579" s="68">
        <v>110000</v>
      </c>
      <c r="Q579" s="68">
        <v>0</v>
      </c>
      <c r="R579" s="68">
        <v>0</v>
      </c>
      <c r="S579" s="65">
        <f t="shared" si="80"/>
        <v>110000</v>
      </c>
      <c r="T579" s="68">
        <f t="shared" si="81"/>
        <v>39.883973894126179</v>
      </c>
      <c r="U579" s="68">
        <v>81.360946745562131</v>
      </c>
      <c r="X579" s="8" t="e">
        <f>VLOOKUP(C579,Z:AA,2,FALSE)</f>
        <v>#N/A</v>
      </c>
    </row>
    <row r="580" spans="1:24" ht="35.25" x14ac:dyDescent="0.5">
      <c r="A580" s="8">
        <v>1</v>
      </c>
      <c r="B580" s="134">
        <f>SUBTOTAL(103,$A$381:A580)</f>
        <v>197</v>
      </c>
      <c r="C580" s="41" t="s">
        <v>855</v>
      </c>
      <c r="D580" s="64">
        <v>1960</v>
      </c>
      <c r="E580" s="64"/>
      <c r="F580" s="64" t="s">
        <v>277</v>
      </c>
      <c r="G580" s="64">
        <v>3</v>
      </c>
      <c r="H580" s="64">
        <v>2</v>
      </c>
      <c r="I580" s="65">
        <v>1352</v>
      </c>
      <c r="J580" s="65">
        <v>970.4</v>
      </c>
      <c r="K580" s="65">
        <v>970.4</v>
      </c>
      <c r="L580" s="66">
        <v>57</v>
      </c>
      <c r="M580" s="64" t="s">
        <v>275</v>
      </c>
      <c r="N580" s="64" t="s">
        <v>276</v>
      </c>
      <c r="O580" s="67" t="s">
        <v>278</v>
      </c>
      <c r="P580" s="68">
        <v>110000</v>
      </c>
      <c r="Q580" s="68">
        <v>0</v>
      </c>
      <c r="R580" s="68">
        <v>0</v>
      </c>
      <c r="S580" s="65">
        <f t="shared" si="80"/>
        <v>110000</v>
      </c>
      <c r="T580" s="68">
        <f t="shared" si="81"/>
        <v>81.360946745562131</v>
      </c>
      <c r="U580" s="68">
        <v>100.84341767510085</v>
      </c>
      <c r="X580" s="8" t="e">
        <f>VLOOKUP(C580,Z:AA,2,FALSE)</f>
        <v>#N/A</v>
      </c>
    </row>
    <row r="581" spans="1:24" ht="35.25" x14ac:dyDescent="0.5">
      <c r="A581" s="8">
        <v>1</v>
      </c>
      <c r="B581" s="134">
        <f>SUBTOTAL(103,$A$381:A581)</f>
        <v>198</v>
      </c>
      <c r="C581" s="41" t="s">
        <v>856</v>
      </c>
      <c r="D581" s="64">
        <v>1965</v>
      </c>
      <c r="E581" s="64"/>
      <c r="F581" s="64" t="s">
        <v>277</v>
      </c>
      <c r="G581" s="64">
        <v>5</v>
      </c>
      <c r="H581" s="64">
        <v>2</v>
      </c>
      <c r="I581" s="65">
        <v>2042.45</v>
      </c>
      <c r="J581" s="65">
        <v>1565</v>
      </c>
      <c r="K581" s="65">
        <v>1565</v>
      </c>
      <c r="L581" s="66">
        <v>65</v>
      </c>
      <c r="M581" s="64" t="s">
        <v>275</v>
      </c>
      <c r="N581" s="64" t="s">
        <v>279</v>
      </c>
      <c r="O581" s="67" t="s">
        <v>870</v>
      </c>
      <c r="P581" s="68">
        <v>110000</v>
      </c>
      <c r="Q581" s="68">
        <v>0</v>
      </c>
      <c r="R581" s="68">
        <v>0</v>
      </c>
      <c r="S581" s="65">
        <f t="shared" si="80"/>
        <v>110000</v>
      </c>
      <c r="T581" s="68">
        <f t="shared" si="81"/>
        <v>53.856887561507016</v>
      </c>
      <c r="U581" s="68">
        <v>53.856887561507016</v>
      </c>
      <c r="X581" s="8" t="e">
        <f>VLOOKUP(C581,Z:AA,2,FALSE)</f>
        <v>#N/A</v>
      </c>
    </row>
    <row r="582" spans="1:24" ht="35.25" x14ac:dyDescent="0.5">
      <c r="A582" s="8">
        <v>1</v>
      </c>
      <c r="B582" s="134">
        <f>SUBTOTAL(103,$A$381:A582)</f>
        <v>199</v>
      </c>
      <c r="C582" s="41" t="s">
        <v>857</v>
      </c>
      <c r="D582" s="64">
        <v>1955</v>
      </c>
      <c r="E582" s="64"/>
      <c r="F582" s="64" t="s">
        <v>349</v>
      </c>
      <c r="G582" s="64">
        <v>2</v>
      </c>
      <c r="H582" s="64">
        <v>2</v>
      </c>
      <c r="I582" s="65">
        <v>685.7</v>
      </c>
      <c r="J582" s="65">
        <v>629.20000000000005</v>
      </c>
      <c r="K582" s="65">
        <v>629.20000000000005</v>
      </c>
      <c r="L582" s="66">
        <v>28</v>
      </c>
      <c r="M582" s="64" t="s">
        <v>275</v>
      </c>
      <c r="N582" s="64" t="s">
        <v>276</v>
      </c>
      <c r="O582" s="67" t="s">
        <v>278</v>
      </c>
      <c r="P582" s="68">
        <v>130000</v>
      </c>
      <c r="Q582" s="68">
        <v>0</v>
      </c>
      <c r="R582" s="68">
        <v>0</v>
      </c>
      <c r="S582" s="65">
        <f t="shared" si="80"/>
        <v>130000</v>
      </c>
      <c r="T582" s="68">
        <f t="shared" si="81"/>
        <v>189.58728306839726</v>
      </c>
      <c r="U582" s="68">
        <v>189.58728306839726</v>
      </c>
      <c r="X582" s="8" t="e">
        <f>VLOOKUP(C582,Z:AA,2,FALSE)</f>
        <v>#N/A</v>
      </c>
    </row>
    <row r="583" spans="1:24" ht="35.25" x14ac:dyDescent="0.5">
      <c r="A583" s="8">
        <v>1</v>
      </c>
      <c r="B583" s="134">
        <f>SUBTOTAL(103,$A$381:A583)</f>
        <v>200</v>
      </c>
      <c r="C583" s="41" t="s">
        <v>858</v>
      </c>
      <c r="D583" s="64">
        <v>1975</v>
      </c>
      <c r="E583" s="64"/>
      <c r="F583" s="64" t="s">
        <v>277</v>
      </c>
      <c r="G583" s="64">
        <v>5</v>
      </c>
      <c r="H583" s="64">
        <v>6</v>
      </c>
      <c r="I583" s="65">
        <v>6824.86</v>
      </c>
      <c r="J583" s="65">
        <v>4475.3</v>
      </c>
      <c r="K583" s="65">
        <v>4306.8999999999996</v>
      </c>
      <c r="L583" s="66">
        <v>160</v>
      </c>
      <c r="M583" s="64" t="s">
        <v>275</v>
      </c>
      <c r="N583" s="64" t="s">
        <v>279</v>
      </c>
      <c r="O583" s="67" t="s">
        <v>878</v>
      </c>
      <c r="P583" s="68">
        <v>200000</v>
      </c>
      <c r="Q583" s="68">
        <v>0</v>
      </c>
      <c r="R583" s="68">
        <v>0</v>
      </c>
      <c r="S583" s="65">
        <f t="shared" si="80"/>
        <v>200000</v>
      </c>
      <c r="T583" s="68">
        <f t="shared" si="81"/>
        <v>29.3046304246534</v>
      </c>
      <c r="U583" s="68">
        <v>44.416807319889841</v>
      </c>
      <c r="X583" s="8" t="e">
        <f>VLOOKUP(C583,Z:AA,2,FALSE)</f>
        <v>#N/A</v>
      </c>
    </row>
    <row r="584" spans="1:24" ht="35.25" x14ac:dyDescent="0.5">
      <c r="A584" s="8">
        <v>1</v>
      </c>
      <c r="B584" s="134">
        <f>SUBTOTAL(103,$A$381:A584)</f>
        <v>201</v>
      </c>
      <c r="C584" s="41" t="s">
        <v>881</v>
      </c>
      <c r="D584" s="64">
        <v>1959</v>
      </c>
      <c r="E584" s="64"/>
      <c r="F584" s="64" t="s">
        <v>277</v>
      </c>
      <c r="G584" s="64">
        <v>2</v>
      </c>
      <c r="H584" s="64">
        <v>1</v>
      </c>
      <c r="I584" s="65">
        <v>309.2</v>
      </c>
      <c r="J584" s="65">
        <v>287.5</v>
      </c>
      <c r="K584" s="65">
        <v>287.5</v>
      </c>
      <c r="L584" s="66">
        <v>14</v>
      </c>
      <c r="M584" s="64" t="s">
        <v>275</v>
      </c>
      <c r="N584" s="64" t="s">
        <v>279</v>
      </c>
      <c r="O584" s="67" t="s">
        <v>1059</v>
      </c>
      <c r="P584" s="68">
        <v>80000</v>
      </c>
      <c r="Q584" s="68">
        <v>0</v>
      </c>
      <c r="R584" s="68">
        <v>0</v>
      </c>
      <c r="S584" s="65">
        <f t="shared" si="80"/>
        <v>80000</v>
      </c>
      <c r="T584" s="68">
        <f t="shared" si="81"/>
        <v>258.73221216041401</v>
      </c>
      <c r="U584" s="68">
        <v>258.73221216041401</v>
      </c>
      <c r="X584" s="8" t="e">
        <f>VLOOKUP(C584,Z:AA,2,FALSE)</f>
        <v>#N/A</v>
      </c>
    </row>
    <row r="585" spans="1:24" ht="35.25" x14ac:dyDescent="0.5">
      <c r="B585" s="40" t="s">
        <v>824</v>
      </c>
      <c r="C585" s="133"/>
      <c r="D585" s="64" t="s">
        <v>817</v>
      </c>
      <c r="E585" s="64" t="s">
        <v>817</v>
      </c>
      <c r="F585" s="64" t="s">
        <v>817</v>
      </c>
      <c r="G585" s="64" t="s">
        <v>817</v>
      </c>
      <c r="H585" s="64" t="s">
        <v>817</v>
      </c>
      <c r="I585" s="65">
        <f>SUM(I586:I588)</f>
        <v>16666.5</v>
      </c>
      <c r="J585" s="65">
        <f t="shared" ref="J585:L585" si="84">SUM(J586:J588)</f>
        <v>14898</v>
      </c>
      <c r="K585" s="65">
        <f t="shared" si="84"/>
        <v>14526.400000000001</v>
      </c>
      <c r="L585" s="66">
        <f t="shared" si="84"/>
        <v>711</v>
      </c>
      <c r="M585" s="64" t="s">
        <v>817</v>
      </c>
      <c r="N585" s="64" t="s">
        <v>817</v>
      </c>
      <c r="O585" s="67" t="s">
        <v>817</v>
      </c>
      <c r="P585" s="68">
        <v>21856214.649999999</v>
      </c>
      <c r="Q585" s="68">
        <v>0</v>
      </c>
      <c r="R585" s="68">
        <v>0</v>
      </c>
      <c r="S585" s="65">
        <f t="shared" si="80"/>
        <v>21856214.649999999</v>
      </c>
      <c r="T585" s="68">
        <f t="shared" si="81"/>
        <v>1311.3859928599286</v>
      </c>
      <c r="U585" s="68">
        <f>MAX(U586:U588)</f>
        <v>4517.0099188927561</v>
      </c>
      <c r="X585" s="8" t="e">
        <f>VLOOKUP(C585,Z:AA,2,FALSE)</f>
        <v>#N/A</v>
      </c>
    </row>
    <row r="586" spans="1:24" ht="35.25" x14ac:dyDescent="0.5">
      <c r="A586" s="8">
        <v>1</v>
      </c>
      <c r="B586" s="134">
        <f>SUBTOTAL(103,$A$381:A586)</f>
        <v>202</v>
      </c>
      <c r="C586" s="40" t="s">
        <v>403</v>
      </c>
      <c r="D586" s="64">
        <v>1982</v>
      </c>
      <c r="E586" s="64">
        <v>2015</v>
      </c>
      <c r="F586" s="64" t="s">
        <v>324</v>
      </c>
      <c r="G586" s="64">
        <v>9</v>
      </c>
      <c r="H586" s="64">
        <v>4</v>
      </c>
      <c r="I586" s="65">
        <v>8597</v>
      </c>
      <c r="J586" s="65">
        <v>7716.1</v>
      </c>
      <c r="K586" s="65">
        <v>7419.5</v>
      </c>
      <c r="L586" s="66">
        <v>358</v>
      </c>
      <c r="M586" s="64" t="s">
        <v>275</v>
      </c>
      <c r="N586" s="64" t="s">
        <v>279</v>
      </c>
      <c r="O586" s="67" t="s">
        <v>332</v>
      </c>
      <c r="P586" s="68">
        <v>8993212</v>
      </c>
      <c r="Q586" s="68">
        <v>0</v>
      </c>
      <c r="R586" s="68">
        <v>0</v>
      </c>
      <c r="S586" s="65">
        <f t="shared" si="80"/>
        <v>8993212</v>
      </c>
      <c r="T586" s="68">
        <f t="shared" si="81"/>
        <v>1046.0872397347912</v>
      </c>
      <c r="U586" s="68">
        <v>1046.0872397347912</v>
      </c>
      <c r="X586" s="8" t="e">
        <f>VLOOKUP(C586,Z:AA,2,FALSE)</f>
        <v>#N/A</v>
      </c>
    </row>
    <row r="587" spans="1:24" ht="35.25" x14ac:dyDescent="0.5">
      <c r="A587" s="8">
        <v>1</v>
      </c>
      <c r="B587" s="134">
        <f>SUBTOTAL(103,$A$381:A587)</f>
        <v>203</v>
      </c>
      <c r="C587" s="40" t="s">
        <v>404</v>
      </c>
      <c r="D587" s="64">
        <v>1981</v>
      </c>
      <c r="E587" s="64">
        <v>2016</v>
      </c>
      <c r="F587" s="64" t="s">
        <v>324</v>
      </c>
      <c r="G587" s="64">
        <v>12</v>
      </c>
      <c r="H587" s="64">
        <v>1</v>
      </c>
      <c r="I587" s="65">
        <v>4247.3999999999996</v>
      </c>
      <c r="J587" s="65">
        <v>3822</v>
      </c>
      <c r="K587" s="65">
        <v>3807.6</v>
      </c>
      <c r="L587" s="66">
        <v>185</v>
      </c>
      <c r="M587" s="64" t="s">
        <v>275</v>
      </c>
      <c r="N587" s="64" t="s">
        <v>279</v>
      </c>
      <c r="O587" s="67" t="s">
        <v>333</v>
      </c>
      <c r="P587" s="68">
        <v>7201018.8100000005</v>
      </c>
      <c r="Q587" s="68">
        <v>0</v>
      </c>
      <c r="R587" s="68">
        <v>0</v>
      </c>
      <c r="S587" s="65">
        <f t="shared" si="80"/>
        <v>7201018.8100000005</v>
      </c>
      <c r="T587" s="68">
        <f t="shared" si="81"/>
        <v>1695.3945496068186</v>
      </c>
      <c r="U587" s="68">
        <v>3901.9300000000003</v>
      </c>
      <c r="X587" s="8" t="e">
        <f>VLOOKUP(C587,Z:AA,2,FALSE)</f>
        <v>#N/A</v>
      </c>
    </row>
    <row r="588" spans="1:24" ht="35.25" x14ac:dyDescent="0.5">
      <c r="A588" s="8">
        <v>1</v>
      </c>
      <c r="B588" s="134">
        <f>SUBTOTAL(103,$A$381:A588)</f>
        <v>204</v>
      </c>
      <c r="C588" s="40" t="s">
        <v>405</v>
      </c>
      <c r="D588" s="64">
        <v>1973</v>
      </c>
      <c r="E588" s="64">
        <v>2017</v>
      </c>
      <c r="F588" s="64" t="s">
        <v>324</v>
      </c>
      <c r="G588" s="64">
        <v>5</v>
      </c>
      <c r="H588" s="64">
        <v>5</v>
      </c>
      <c r="I588" s="65">
        <v>3822.1</v>
      </c>
      <c r="J588" s="65">
        <v>3359.9</v>
      </c>
      <c r="K588" s="65">
        <v>3299.3</v>
      </c>
      <c r="L588" s="66">
        <v>168</v>
      </c>
      <c r="M588" s="64" t="s">
        <v>275</v>
      </c>
      <c r="N588" s="64" t="s">
        <v>279</v>
      </c>
      <c r="O588" s="67" t="s">
        <v>333</v>
      </c>
      <c r="P588" s="68">
        <v>5661983.8399999999</v>
      </c>
      <c r="Q588" s="68">
        <v>0</v>
      </c>
      <c r="R588" s="68">
        <v>0</v>
      </c>
      <c r="S588" s="65">
        <f t="shared" si="80"/>
        <v>5661983.8399999999</v>
      </c>
      <c r="T588" s="68">
        <f t="shared" si="81"/>
        <v>1481.3803511158787</v>
      </c>
      <c r="U588" s="68">
        <v>4517.0099188927561</v>
      </c>
      <c r="X588" s="8" t="e">
        <f>VLOOKUP(C588,Z:AA,2,FALSE)</f>
        <v>#N/A</v>
      </c>
    </row>
    <row r="589" spans="1:24" ht="35.25" x14ac:dyDescent="0.5">
      <c r="B589" s="40" t="s">
        <v>883</v>
      </c>
      <c r="C589" s="133"/>
      <c r="D589" s="64" t="s">
        <v>817</v>
      </c>
      <c r="E589" s="64" t="s">
        <v>817</v>
      </c>
      <c r="F589" s="64" t="s">
        <v>817</v>
      </c>
      <c r="G589" s="64" t="s">
        <v>817</v>
      </c>
      <c r="H589" s="64" t="s">
        <v>817</v>
      </c>
      <c r="I589" s="65">
        <f>SUM(I590:I601)</f>
        <v>31038.930000000004</v>
      </c>
      <c r="J589" s="65">
        <f t="shared" ref="J589:L589" si="85">SUM(J590:J601)</f>
        <v>15221.04</v>
      </c>
      <c r="K589" s="65">
        <f t="shared" si="85"/>
        <v>15220.64</v>
      </c>
      <c r="L589" s="66">
        <f t="shared" si="85"/>
        <v>1084</v>
      </c>
      <c r="M589" s="64" t="s">
        <v>817</v>
      </c>
      <c r="N589" s="64" t="s">
        <v>817</v>
      </c>
      <c r="O589" s="67" t="s">
        <v>817</v>
      </c>
      <c r="P589" s="68">
        <v>51168217.75</v>
      </c>
      <c r="Q589" s="68">
        <v>0</v>
      </c>
      <c r="R589" s="68">
        <v>0</v>
      </c>
      <c r="S589" s="65">
        <f t="shared" si="80"/>
        <v>51168217.75</v>
      </c>
      <c r="T589" s="68">
        <f t="shared" si="81"/>
        <v>1648.5174505048981</v>
      </c>
      <c r="U589" s="68">
        <f>MAX(U590:U601)</f>
        <v>11701.576632060533</v>
      </c>
      <c r="X589" s="8" t="e">
        <f>VLOOKUP(C589,Z:AA,2,FALSE)</f>
        <v>#N/A</v>
      </c>
    </row>
    <row r="590" spans="1:24" ht="35.25" x14ac:dyDescent="0.5">
      <c r="A590" s="8">
        <v>1</v>
      </c>
      <c r="B590" s="134">
        <f>SUBTOTAL(103,$A$381:A590)</f>
        <v>205</v>
      </c>
      <c r="C590" s="40" t="s">
        <v>669</v>
      </c>
      <c r="D590" s="64">
        <v>1965</v>
      </c>
      <c r="E590" s="64"/>
      <c r="F590" s="64" t="s">
        <v>277</v>
      </c>
      <c r="G590" s="64">
        <v>5</v>
      </c>
      <c r="H590" s="64">
        <v>4</v>
      </c>
      <c r="I590" s="65">
        <v>4109.6000000000004</v>
      </c>
      <c r="J590" s="65">
        <v>3177</v>
      </c>
      <c r="K590" s="65">
        <v>3176.6</v>
      </c>
      <c r="L590" s="66">
        <v>137</v>
      </c>
      <c r="M590" s="64" t="s">
        <v>275</v>
      </c>
      <c r="N590" s="64" t="s">
        <v>279</v>
      </c>
      <c r="O590" s="67" t="s">
        <v>1186</v>
      </c>
      <c r="P590" s="68">
        <v>4335833</v>
      </c>
      <c r="Q590" s="68">
        <v>0</v>
      </c>
      <c r="R590" s="68">
        <v>0</v>
      </c>
      <c r="S590" s="65">
        <f t="shared" ref="S590:S653" si="86">P590-Q590-R590</f>
        <v>4335833</v>
      </c>
      <c r="T590" s="68">
        <f t="shared" ref="T590:T653" si="87">P590/I590</f>
        <v>1055.0498832003113</v>
      </c>
      <c r="U590" s="68">
        <v>1088.0927121169786</v>
      </c>
      <c r="X590" s="8" t="str">
        <f>VLOOKUP(C590,Z:AA,2,FALSE)</f>
        <v>ООО "УК СОДРУЖЕСТВО"</v>
      </c>
    </row>
    <row r="591" spans="1:24" ht="35.25" x14ac:dyDescent="0.5">
      <c r="A591" s="8">
        <v>1</v>
      </c>
      <c r="B591" s="134">
        <f>SUBTOTAL(103,$A$381:A591)</f>
        <v>206</v>
      </c>
      <c r="C591" s="40" t="s">
        <v>670</v>
      </c>
      <c r="D591" s="64">
        <v>1987</v>
      </c>
      <c r="E591" s="64"/>
      <c r="F591" s="64" t="s">
        <v>277</v>
      </c>
      <c r="G591" s="64">
        <v>10</v>
      </c>
      <c r="H591" s="64">
        <v>1</v>
      </c>
      <c r="I591" s="65">
        <v>4233.46</v>
      </c>
      <c r="J591" s="65">
        <v>1997.7</v>
      </c>
      <c r="K591" s="65">
        <v>1997.7</v>
      </c>
      <c r="L591" s="66">
        <v>156</v>
      </c>
      <c r="M591" s="64" t="s">
        <v>275</v>
      </c>
      <c r="N591" s="64" t="s">
        <v>279</v>
      </c>
      <c r="O591" s="67" t="s">
        <v>770</v>
      </c>
      <c r="P591" s="68">
        <v>5909484.1499999994</v>
      </c>
      <c r="Q591" s="68">
        <v>0</v>
      </c>
      <c r="R591" s="68">
        <v>0</v>
      </c>
      <c r="S591" s="65">
        <f t="shared" si="86"/>
        <v>5909484.1499999994</v>
      </c>
      <c r="T591" s="68">
        <f t="shared" si="87"/>
        <v>1395.8993707274899</v>
      </c>
      <c r="U591" s="68">
        <v>1729.674650535437</v>
      </c>
      <c r="X591" s="8" t="str">
        <f>VLOOKUP(C591,Z:AA,2,FALSE)</f>
        <v>ООО "РСК"</v>
      </c>
    </row>
    <row r="592" spans="1:24" ht="35.25" x14ac:dyDescent="0.5">
      <c r="A592" s="8">
        <v>1</v>
      </c>
      <c r="B592" s="134">
        <f>SUBTOTAL(103,$A$381:A592)</f>
        <v>207</v>
      </c>
      <c r="C592" s="40" t="s">
        <v>671</v>
      </c>
      <c r="D592" s="64">
        <v>1984</v>
      </c>
      <c r="E592" s="64"/>
      <c r="F592" s="64" t="s">
        <v>277</v>
      </c>
      <c r="G592" s="64">
        <v>2</v>
      </c>
      <c r="H592" s="64">
        <v>1</v>
      </c>
      <c r="I592" s="65">
        <v>3054.2</v>
      </c>
      <c r="J592" s="65">
        <v>560.29999999999995</v>
      </c>
      <c r="K592" s="65">
        <v>560.29999999999995</v>
      </c>
      <c r="L592" s="66">
        <v>31</v>
      </c>
      <c r="M592" s="64" t="s">
        <v>275</v>
      </c>
      <c r="N592" s="64" t="s">
        <v>279</v>
      </c>
      <c r="O592" s="67" t="s">
        <v>770</v>
      </c>
      <c r="P592" s="68">
        <v>4721220</v>
      </c>
      <c r="Q592" s="68">
        <v>0</v>
      </c>
      <c r="R592" s="68">
        <v>0</v>
      </c>
      <c r="S592" s="65">
        <f t="shared" si="86"/>
        <v>4721220</v>
      </c>
      <c r="T592" s="68">
        <f t="shared" si="87"/>
        <v>1545.8123240128348</v>
      </c>
      <c r="U592" s="68">
        <v>10086.440148305086</v>
      </c>
      <c r="X592" s="8" t="str">
        <f>VLOOKUP(C592,Z:AA,2,FALSE)</f>
        <v>ООО "РСК"</v>
      </c>
    </row>
    <row r="593" spans="1:24" ht="35.25" x14ac:dyDescent="0.5">
      <c r="A593" s="8">
        <v>1</v>
      </c>
      <c r="B593" s="134">
        <f>SUBTOTAL(103,$A$381:A593)</f>
        <v>208</v>
      </c>
      <c r="C593" s="40" t="s">
        <v>676</v>
      </c>
      <c r="D593" s="64">
        <v>1955</v>
      </c>
      <c r="E593" s="64"/>
      <c r="F593" s="64" t="s">
        <v>277</v>
      </c>
      <c r="G593" s="64">
        <v>2</v>
      </c>
      <c r="H593" s="64">
        <v>1</v>
      </c>
      <c r="I593" s="65">
        <v>424.9</v>
      </c>
      <c r="J593" s="65">
        <v>377.6</v>
      </c>
      <c r="K593" s="65">
        <v>377.6</v>
      </c>
      <c r="L593" s="66">
        <v>21</v>
      </c>
      <c r="M593" s="64" t="s">
        <v>275</v>
      </c>
      <c r="N593" s="64" t="s">
        <v>276</v>
      </c>
      <c r="O593" s="67" t="s">
        <v>278</v>
      </c>
      <c r="P593" s="68">
        <v>3393650</v>
      </c>
      <c r="Q593" s="68">
        <v>0</v>
      </c>
      <c r="R593" s="68">
        <v>0</v>
      </c>
      <c r="S593" s="65">
        <f t="shared" si="86"/>
        <v>3393650</v>
      </c>
      <c r="T593" s="68">
        <f t="shared" si="87"/>
        <v>7986.9381030830791</v>
      </c>
      <c r="U593" s="68">
        <v>9063.76</v>
      </c>
      <c r="X593" s="8" t="str">
        <f>VLOOKUP(C593,Z:AA,2,FALSE)</f>
        <v>-</v>
      </c>
    </row>
    <row r="594" spans="1:24" ht="35.25" x14ac:dyDescent="0.5">
      <c r="A594" s="8">
        <v>1</v>
      </c>
      <c r="B594" s="134">
        <f>SUBTOTAL(103,$A$381:A594)</f>
        <v>209</v>
      </c>
      <c r="C594" s="40" t="s">
        <v>677</v>
      </c>
      <c r="D594" s="64">
        <v>1965</v>
      </c>
      <c r="E594" s="64"/>
      <c r="F594" s="64" t="s">
        <v>277</v>
      </c>
      <c r="G594" s="64">
        <v>5</v>
      </c>
      <c r="H594" s="64">
        <v>2</v>
      </c>
      <c r="I594" s="65">
        <v>4398.3999999999996</v>
      </c>
      <c r="J594" s="65">
        <v>2300.6799999999998</v>
      </c>
      <c r="K594" s="65">
        <v>2300.6799999999998</v>
      </c>
      <c r="L594" s="66">
        <v>202</v>
      </c>
      <c r="M594" s="64" t="s">
        <v>275</v>
      </c>
      <c r="N594" s="64" t="s">
        <v>279</v>
      </c>
      <c r="O594" s="67" t="s">
        <v>1192</v>
      </c>
      <c r="P594" s="68">
        <v>5195840</v>
      </c>
      <c r="Q594" s="68">
        <v>0</v>
      </c>
      <c r="R594" s="68">
        <v>0</v>
      </c>
      <c r="S594" s="65">
        <f t="shared" si="86"/>
        <v>5195840</v>
      </c>
      <c r="T594" s="68">
        <f t="shared" si="87"/>
        <v>1181.3022917424519</v>
      </c>
      <c r="U594" s="68">
        <v>1261.0749651499807</v>
      </c>
      <c r="X594" s="8" t="str">
        <f>VLOOKUP(C594,Z:AA,2,FALSE)</f>
        <v>ООО "ЖКХ "УЮТ"</v>
      </c>
    </row>
    <row r="595" spans="1:24" ht="35.25" x14ac:dyDescent="0.5">
      <c r="A595" s="8">
        <v>1</v>
      </c>
      <c r="B595" s="134">
        <f>SUBTOTAL(103,$A$381:A595)</f>
        <v>210</v>
      </c>
      <c r="C595" s="40" t="s">
        <v>675</v>
      </c>
      <c r="D595" s="64">
        <v>1993</v>
      </c>
      <c r="E595" s="64"/>
      <c r="F595" s="64" t="s">
        <v>324</v>
      </c>
      <c r="G595" s="64">
        <v>9</v>
      </c>
      <c r="H595" s="64">
        <v>2</v>
      </c>
      <c r="I595" s="65">
        <v>4008</v>
      </c>
      <c r="J595" s="65">
        <v>2472.3000000000002</v>
      </c>
      <c r="K595" s="65">
        <v>2472.3000000000002</v>
      </c>
      <c r="L595" s="66">
        <v>281</v>
      </c>
      <c r="M595" s="64" t="s">
        <v>275</v>
      </c>
      <c r="N595" s="64" t="s">
        <v>279</v>
      </c>
      <c r="O595" s="67" t="s">
        <v>1186</v>
      </c>
      <c r="P595" s="68">
        <v>4892077</v>
      </c>
      <c r="Q595" s="68">
        <v>0</v>
      </c>
      <c r="R595" s="68">
        <v>0</v>
      </c>
      <c r="S595" s="65">
        <f t="shared" si="86"/>
        <v>4892077</v>
      </c>
      <c r="T595" s="68">
        <f t="shared" si="87"/>
        <v>1220.5780938123753</v>
      </c>
      <c r="U595" s="68">
        <v>1385.14</v>
      </c>
      <c r="X595" s="8" t="str">
        <f>VLOOKUP(C595,Z:AA,2,FALSE)</f>
        <v>ООО "УК СОДРУЖЕСТВО"</v>
      </c>
    </row>
    <row r="596" spans="1:24" ht="35.25" x14ac:dyDescent="0.5">
      <c r="A596" s="8">
        <v>1</v>
      </c>
      <c r="B596" s="134">
        <f>SUBTOTAL(103,$A$381:A596)</f>
        <v>211</v>
      </c>
      <c r="C596" s="40" t="s">
        <v>666</v>
      </c>
      <c r="D596" s="64">
        <v>1959</v>
      </c>
      <c r="E596" s="64"/>
      <c r="F596" s="64" t="s">
        <v>277</v>
      </c>
      <c r="G596" s="64">
        <v>2</v>
      </c>
      <c r="H596" s="64">
        <v>2</v>
      </c>
      <c r="I596" s="65">
        <v>676.9</v>
      </c>
      <c r="J596" s="65">
        <v>525.79999999999995</v>
      </c>
      <c r="K596" s="65">
        <v>525.79999999999995</v>
      </c>
      <c r="L596" s="66">
        <v>29</v>
      </c>
      <c r="M596" s="64" t="s">
        <v>275</v>
      </c>
      <c r="N596" s="64" t="s">
        <v>279</v>
      </c>
      <c r="O596" s="67" t="s">
        <v>768</v>
      </c>
      <c r="P596" s="68">
        <v>2921671.6</v>
      </c>
      <c r="Q596" s="68">
        <v>0</v>
      </c>
      <c r="R596" s="68">
        <v>0</v>
      </c>
      <c r="S596" s="65">
        <f t="shared" si="86"/>
        <v>2921671.6</v>
      </c>
      <c r="T596" s="68">
        <f t="shared" si="87"/>
        <v>4316.2529177131046</v>
      </c>
      <c r="U596" s="68">
        <v>5575.2132762030333</v>
      </c>
      <c r="X596" s="8" t="e">
        <f>VLOOKUP(C596,Z:AA,2,FALSE)</f>
        <v>#N/A</v>
      </c>
    </row>
    <row r="597" spans="1:24" ht="35.25" x14ac:dyDescent="0.5">
      <c r="A597" s="8">
        <v>1</v>
      </c>
      <c r="B597" s="134">
        <f>SUBTOTAL(103,$A$381:A597)</f>
        <v>212</v>
      </c>
      <c r="C597" s="40" t="s">
        <v>681</v>
      </c>
      <c r="D597" s="64">
        <v>1962</v>
      </c>
      <c r="E597" s="64"/>
      <c r="F597" s="64" t="s">
        <v>277</v>
      </c>
      <c r="G597" s="64">
        <v>2</v>
      </c>
      <c r="H597" s="64">
        <v>2</v>
      </c>
      <c r="I597" s="65">
        <v>1671.6</v>
      </c>
      <c r="J597" s="65">
        <v>623.6</v>
      </c>
      <c r="K597" s="65">
        <v>623.6</v>
      </c>
      <c r="L597" s="66">
        <v>42</v>
      </c>
      <c r="M597" s="64" t="s">
        <v>275</v>
      </c>
      <c r="N597" s="64" t="s">
        <v>294</v>
      </c>
      <c r="O597" s="67" t="s">
        <v>278</v>
      </c>
      <c r="P597" s="68">
        <v>4923403</v>
      </c>
      <c r="Q597" s="68">
        <v>0</v>
      </c>
      <c r="R597" s="68">
        <v>0</v>
      </c>
      <c r="S597" s="65">
        <f t="shared" si="86"/>
        <v>4923403</v>
      </c>
      <c r="T597" s="68">
        <f t="shared" si="87"/>
        <v>2945.3236420196222</v>
      </c>
      <c r="U597" s="68">
        <v>5196.3073375262065</v>
      </c>
      <c r="X597" s="8" t="e">
        <f>VLOOKUP(C597,Z:AA,2,FALSE)</f>
        <v>#N/A</v>
      </c>
    </row>
    <row r="598" spans="1:24" ht="35.25" x14ac:dyDescent="0.5">
      <c r="A598" s="8">
        <v>1</v>
      </c>
      <c r="B598" s="134">
        <f>SUBTOTAL(103,$A$381:A598)</f>
        <v>213</v>
      </c>
      <c r="C598" s="40" t="s">
        <v>680</v>
      </c>
      <c r="D598" s="64">
        <v>1956</v>
      </c>
      <c r="E598" s="64"/>
      <c r="F598" s="64" t="s">
        <v>277</v>
      </c>
      <c r="G598" s="64">
        <v>2</v>
      </c>
      <c r="H598" s="64">
        <v>1</v>
      </c>
      <c r="I598" s="65">
        <v>418.2</v>
      </c>
      <c r="J598" s="65">
        <v>261.2</v>
      </c>
      <c r="K598" s="65">
        <v>261.2</v>
      </c>
      <c r="L598" s="66">
        <v>21</v>
      </c>
      <c r="M598" s="64" t="s">
        <v>275</v>
      </c>
      <c r="N598" s="64" t="s">
        <v>276</v>
      </c>
      <c r="O598" s="67" t="s">
        <v>278</v>
      </c>
      <c r="P598" s="68">
        <v>2767130</v>
      </c>
      <c r="Q598" s="68">
        <v>0</v>
      </c>
      <c r="R598" s="68">
        <v>0</v>
      </c>
      <c r="S598" s="65">
        <f t="shared" si="86"/>
        <v>2767130</v>
      </c>
      <c r="T598" s="68">
        <f t="shared" si="87"/>
        <v>6616.7623146819706</v>
      </c>
      <c r="U598" s="68">
        <v>7508.85</v>
      </c>
      <c r="X598" s="8" t="str">
        <f>VLOOKUP(C598,Z:AA,2,FALSE)</f>
        <v>-</v>
      </c>
    </row>
    <row r="599" spans="1:24" ht="35.25" x14ac:dyDescent="0.5">
      <c r="A599" s="8">
        <v>1</v>
      </c>
      <c r="B599" s="134">
        <f>SUBTOTAL(103,$A$381:A599)</f>
        <v>214</v>
      </c>
      <c r="C599" s="40" t="s">
        <v>685</v>
      </c>
      <c r="D599" s="64">
        <v>1963</v>
      </c>
      <c r="E599" s="64"/>
      <c r="F599" s="64" t="s">
        <v>277</v>
      </c>
      <c r="G599" s="64">
        <v>9</v>
      </c>
      <c r="H599" s="64">
        <v>1</v>
      </c>
      <c r="I599" s="65">
        <v>2814.2</v>
      </c>
      <c r="J599" s="65">
        <v>388.96</v>
      </c>
      <c r="K599" s="65">
        <v>388.96</v>
      </c>
      <c r="L599" s="66">
        <v>13</v>
      </c>
      <c r="M599" s="64" t="s">
        <v>275</v>
      </c>
      <c r="N599" s="64" t="s">
        <v>279</v>
      </c>
      <c r="O599" s="67" t="s">
        <v>768</v>
      </c>
      <c r="P599" s="68">
        <v>2248303</v>
      </c>
      <c r="Q599" s="68">
        <v>0</v>
      </c>
      <c r="R599" s="68">
        <v>0</v>
      </c>
      <c r="S599" s="65">
        <f t="shared" si="86"/>
        <v>2248303</v>
      </c>
      <c r="T599" s="68">
        <f t="shared" si="87"/>
        <v>798.91372326060696</v>
      </c>
      <c r="U599" s="68">
        <v>5239.3339858314694</v>
      </c>
      <c r="X599" s="8" t="str">
        <f>VLOOKUP(C599,Z:AA,2,FALSE)</f>
        <v>ООО "ПЕРСПЕКТИВА"</v>
      </c>
    </row>
    <row r="600" spans="1:24" ht="35.25" x14ac:dyDescent="0.5">
      <c r="A600" s="8">
        <v>1</v>
      </c>
      <c r="B600" s="134">
        <f>SUBTOTAL(103,$A$381:A600)</f>
        <v>215</v>
      </c>
      <c r="C600" s="40" t="s">
        <v>692</v>
      </c>
      <c r="D600" s="64">
        <v>1990</v>
      </c>
      <c r="E600" s="64"/>
      <c r="F600" s="64" t="s">
        <v>277</v>
      </c>
      <c r="G600" s="64">
        <v>2</v>
      </c>
      <c r="H600" s="64">
        <v>1</v>
      </c>
      <c r="I600" s="65">
        <v>2805.67</v>
      </c>
      <c r="J600" s="65">
        <v>317</v>
      </c>
      <c r="K600" s="65">
        <v>317</v>
      </c>
      <c r="L600" s="66">
        <v>31</v>
      </c>
      <c r="M600" s="64" t="s">
        <v>275</v>
      </c>
      <c r="N600" s="64" t="s">
        <v>294</v>
      </c>
      <c r="O600" s="67" t="s">
        <v>278</v>
      </c>
      <c r="P600" s="68">
        <v>5495600</v>
      </c>
      <c r="Q600" s="68">
        <v>0</v>
      </c>
      <c r="R600" s="68">
        <v>0</v>
      </c>
      <c r="S600" s="65">
        <f t="shared" si="86"/>
        <v>5495600</v>
      </c>
      <c r="T600" s="68">
        <f t="shared" si="87"/>
        <v>1958.7478213759994</v>
      </c>
      <c r="U600" s="68">
        <v>11701.576632060533</v>
      </c>
      <c r="X600" s="8" t="e">
        <f>VLOOKUP(C600,Z:AA,2,FALSE)</f>
        <v>#N/A</v>
      </c>
    </row>
    <row r="601" spans="1:24" ht="35.25" x14ac:dyDescent="0.5">
      <c r="A601" s="8">
        <v>1</v>
      </c>
      <c r="B601" s="134">
        <f>SUBTOTAL(103,$A$381:A601)</f>
        <v>216</v>
      </c>
      <c r="C601" s="40" t="s">
        <v>683</v>
      </c>
      <c r="D601" s="64">
        <v>1965</v>
      </c>
      <c r="E601" s="64"/>
      <c r="F601" s="64" t="s">
        <v>277</v>
      </c>
      <c r="G601" s="64">
        <v>5</v>
      </c>
      <c r="H601" s="64">
        <v>3</v>
      </c>
      <c r="I601" s="65">
        <v>2423.8000000000002</v>
      </c>
      <c r="J601" s="65">
        <v>2218.9</v>
      </c>
      <c r="K601" s="65">
        <v>2218.9</v>
      </c>
      <c r="L601" s="66">
        <v>120</v>
      </c>
      <c r="M601" s="64" t="s">
        <v>275</v>
      </c>
      <c r="N601" s="64" t="s">
        <v>279</v>
      </c>
      <c r="O601" s="67" t="s">
        <v>768</v>
      </c>
      <c r="P601" s="68">
        <v>4364006</v>
      </c>
      <c r="Q601" s="68">
        <v>0</v>
      </c>
      <c r="R601" s="68">
        <v>0</v>
      </c>
      <c r="S601" s="65">
        <f t="shared" si="86"/>
        <v>4364006</v>
      </c>
      <c r="T601" s="68">
        <f t="shared" si="87"/>
        <v>1800.4810627939598</v>
      </c>
      <c r="U601" s="68">
        <v>2145.4088364345494</v>
      </c>
      <c r="X601" s="8" t="str">
        <f>VLOOKUP(C601,Z:AA,2,FALSE)</f>
        <v>ООО "ПЕРСПЕКТИВА"</v>
      </c>
    </row>
    <row r="602" spans="1:24" ht="35.25" x14ac:dyDescent="0.5">
      <c r="B602" s="40" t="s">
        <v>884</v>
      </c>
      <c r="C602" s="40"/>
      <c r="D602" s="64" t="s">
        <v>817</v>
      </c>
      <c r="E602" s="64" t="s">
        <v>817</v>
      </c>
      <c r="F602" s="64" t="s">
        <v>817</v>
      </c>
      <c r="G602" s="64" t="s">
        <v>817</v>
      </c>
      <c r="H602" s="64" t="s">
        <v>817</v>
      </c>
      <c r="I602" s="65">
        <f>SUM(I603:I604)</f>
        <v>12179.5</v>
      </c>
      <c r="J602" s="65">
        <f t="shared" ref="J602:L602" si="88">SUM(J603:J604)</f>
        <v>9281.2000000000007</v>
      </c>
      <c r="K602" s="65">
        <f t="shared" si="88"/>
        <v>8817.5999999999985</v>
      </c>
      <c r="L602" s="66">
        <f t="shared" si="88"/>
        <v>420</v>
      </c>
      <c r="M602" s="64" t="s">
        <v>817</v>
      </c>
      <c r="N602" s="64" t="s">
        <v>817</v>
      </c>
      <c r="O602" s="67" t="s">
        <v>817</v>
      </c>
      <c r="P602" s="68">
        <v>10075097.600000001</v>
      </c>
      <c r="Q602" s="68">
        <v>0</v>
      </c>
      <c r="R602" s="68">
        <v>0</v>
      </c>
      <c r="S602" s="65">
        <f t="shared" si="86"/>
        <v>10075097.600000001</v>
      </c>
      <c r="T602" s="68">
        <f t="shared" si="87"/>
        <v>827.21766903403272</v>
      </c>
      <c r="U602" s="68">
        <f>MAX(U603:U604)</f>
        <v>1010.03</v>
      </c>
      <c r="X602" s="8" t="e">
        <f>VLOOKUP(C602,Z:AA,2,FALSE)</f>
        <v>#N/A</v>
      </c>
    </row>
    <row r="603" spans="1:24" ht="35.25" x14ac:dyDescent="0.5">
      <c r="A603" s="8">
        <v>1</v>
      </c>
      <c r="B603" s="134">
        <f>SUBTOTAL(103,$A$381:A603)</f>
        <v>217</v>
      </c>
      <c r="C603" s="40" t="s">
        <v>701</v>
      </c>
      <c r="D603" s="64">
        <v>1981</v>
      </c>
      <c r="E603" s="64"/>
      <c r="F603" s="64" t="s">
        <v>324</v>
      </c>
      <c r="G603" s="64">
        <v>5</v>
      </c>
      <c r="H603" s="64">
        <v>7</v>
      </c>
      <c r="I603" s="65">
        <v>7160.5</v>
      </c>
      <c r="J603" s="65">
        <v>5349.7</v>
      </c>
      <c r="K603" s="65">
        <v>5077.8999999999996</v>
      </c>
      <c r="L603" s="66">
        <v>233</v>
      </c>
      <c r="M603" s="64" t="s">
        <v>275</v>
      </c>
      <c r="N603" s="64" t="s">
        <v>279</v>
      </c>
      <c r="O603" s="67" t="s">
        <v>773</v>
      </c>
      <c r="P603" s="68">
        <v>5608010</v>
      </c>
      <c r="Q603" s="68">
        <v>0</v>
      </c>
      <c r="R603" s="68">
        <v>0</v>
      </c>
      <c r="S603" s="65">
        <f t="shared" si="86"/>
        <v>5608010</v>
      </c>
      <c r="T603" s="68">
        <f t="shared" si="87"/>
        <v>783.18692828713074</v>
      </c>
      <c r="U603" s="68">
        <v>928.81</v>
      </c>
      <c r="X603" s="8" t="e">
        <f>VLOOKUP(C603,Z:AA,2,FALSE)</f>
        <v>#N/A</v>
      </c>
    </row>
    <row r="604" spans="1:24" ht="35.25" x14ac:dyDescent="0.5">
      <c r="A604" s="8">
        <v>1</v>
      </c>
      <c r="B604" s="134">
        <f>SUBTOTAL(103,$A$381:A604)</f>
        <v>218</v>
      </c>
      <c r="C604" s="40" t="s">
        <v>698</v>
      </c>
      <c r="D604" s="64">
        <v>1987</v>
      </c>
      <c r="E604" s="64"/>
      <c r="F604" s="64" t="s">
        <v>277</v>
      </c>
      <c r="G604" s="64">
        <v>5</v>
      </c>
      <c r="H604" s="64">
        <v>6</v>
      </c>
      <c r="I604" s="65">
        <v>5019</v>
      </c>
      <c r="J604" s="65">
        <v>3931.5</v>
      </c>
      <c r="K604" s="65">
        <v>3739.7</v>
      </c>
      <c r="L604" s="66">
        <v>187</v>
      </c>
      <c r="M604" s="64" t="s">
        <v>275</v>
      </c>
      <c r="N604" s="64" t="s">
        <v>279</v>
      </c>
      <c r="O604" s="67" t="s">
        <v>773</v>
      </c>
      <c r="P604" s="68">
        <v>4467087.6000000006</v>
      </c>
      <c r="Q604" s="68">
        <v>0</v>
      </c>
      <c r="R604" s="68">
        <v>0</v>
      </c>
      <c r="S604" s="65">
        <f t="shared" si="86"/>
        <v>4467087.6000000006</v>
      </c>
      <c r="T604" s="68">
        <f t="shared" si="87"/>
        <v>890.03538553496719</v>
      </c>
      <c r="U604" s="68">
        <v>1010.03</v>
      </c>
      <c r="X604" s="8" t="e">
        <f>VLOOKUP(C604,Z:AA,2,FALSE)</f>
        <v>#N/A</v>
      </c>
    </row>
    <row r="605" spans="1:24" ht="35.25" x14ac:dyDescent="0.5">
      <c r="B605" s="40" t="s">
        <v>885</v>
      </c>
      <c r="C605" s="40"/>
      <c r="D605" s="64" t="s">
        <v>817</v>
      </c>
      <c r="E605" s="64" t="s">
        <v>817</v>
      </c>
      <c r="F605" s="64" t="s">
        <v>817</v>
      </c>
      <c r="G605" s="64" t="s">
        <v>817</v>
      </c>
      <c r="H605" s="64" t="s">
        <v>817</v>
      </c>
      <c r="I605" s="65">
        <f>SUM(I606:I609)</f>
        <v>3741.9999999999995</v>
      </c>
      <c r="J605" s="65">
        <f t="shared" ref="J605:L605" si="89">SUM(J606:J609)</f>
        <v>3567.1</v>
      </c>
      <c r="K605" s="65">
        <f t="shared" si="89"/>
        <v>2710.9</v>
      </c>
      <c r="L605" s="66">
        <f t="shared" si="89"/>
        <v>153</v>
      </c>
      <c r="M605" s="64" t="s">
        <v>817</v>
      </c>
      <c r="N605" s="64" t="s">
        <v>817</v>
      </c>
      <c r="O605" s="67" t="s">
        <v>817</v>
      </c>
      <c r="P605" s="68">
        <v>13069363.829999998</v>
      </c>
      <c r="Q605" s="68">
        <v>0</v>
      </c>
      <c r="R605" s="68">
        <v>0</v>
      </c>
      <c r="S605" s="65">
        <f t="shared" si="86"/>
        <v>13069363.829999998</v>
      </c>
      <c r="T605" s="68">
        <f t="shared" si="87"/>
        <v>3492.6145991448425</v>
      </c>
      <c r="U605" s="68">
        <f>MAX(U606:U609)</f>
        <v>5393.6463429642699</v>
      </c>
      <c r="X605" s="8" t="e">
        <f>VLOOKUP(C605,Z:AA,2,FALSE)</f>
        <v>#N/A</v>
      </c>
    </row>
    <row r="606" spans="1:24" ht="35.25" x14ac:dyDescent="0.5">
      <c r="A606" s="8">
        <v>1</v>
      </c>
      <c r="B606" s="134">
        <f>SUBTOTAL(103,$A$381:A606)</f>
        <v>219</v>
      </c>
      <c r="C606" s="40" t="s">
        <v>706</v>
      </c>
      <c r="D606" s="64">
        <v>1937</v>
      </c>
      <c r="E606" s="64"/>
      <c r="F606" s="64" t="s">
        <v>343</v>
      </c>
      <c r="G606" s="64">
        <v>2</v>
      </c>
      <c r="H606" s="64">
        <v>2</v>
      </c>
      <c r="I606" s="65">
        <v>423.5</v>
      </c>
      <c r="J606" s="65">
        <v>423.5</v>
      </c>
      <c r="K606" s="65">
        <v>301.89999999999998</v>
      </c>
      <c r="L606" s="66">
        <v>26</v>
      </c>
      <c r="M606" s="64" t="s">
        <v>275</v>
      </c>
      <c r="N606" s="64" t="s">
        <v>294</v>
      </c>
      <c r="O606" s="67" t="s">
        <v>278</v>
      </c>
      <c r="P606" s="68">
        <v>1801245</v>
      </c>
      <c r="Q606" s="68">
        <v>0</v>
      </c>
      <c r="R606" s="68">
        <v>0</v>
      </c>
      <c r="S606" s="65">
        <f t="shared" si="86"/>
        <v>1801245</v>
      </c>
      <c r="T606" s="68">
        <f t="shared" si="87"/>
        <v>4253.2349468713101</v>
      </c>
      <c r="U606" s="68">
        <v>4924.8729634002357</v>
      </c>
      <c r="X606" s="8" t="e">
        <f>VLOOKUP(C606,Z:AA,2,FALSE)</f>
        <v>#N/A</v>
      </c>
    </row>
    <row r="607" spans="1:24" ht="35.25" x14ac:dyDescent="0.5">
      <c r="A607" s="8">
        <v>1</v>
      </c>
      <c r="B607" s="134">
        <f>SUBTOTAL(103,$A$381:A607)</f>
        <v>220</v>
      </c>
      <c r="C607" s="40" t="s">
        <v>707</v>
      </c>
      <c r="D607" s="64">
        <v>1952</v>
      </c>
      <c r="E607" s="64"/>
      <c r="F607" s="64" t="s">
        <v>277</v>
      </c>
      <c r="G607" s="64">
        <v>2</v>
      </c>
      <c r="H607" s="64">
        <v>2</v>
      </c>
      <c r="I607" s="65">
        <v>906.8</v>
      </c>
      <c r="J607" s="65">
        <v>836.1</v>
      </c>
      <c r="K607" s="65">
        <v>538</v>
      </c>
      <c r="L607" s="66">
        <v>33</v>
      </c>
      <c r="M607" s="64" t="s">
        <v>275</v>
      </c>
      <c r="N607" s="64" t="s">
        <v>279</v>
      </c>
      <c r="O607" s="67" t="s">
        <v>774</v>
      </c>
      <c r="P607" s="68">
        <v>4223945.63</v>
      </c>
      <c r="Q607" s="68">
        <v>0</v>
      </c>
      <c r="R607" s="68">
        <v>0</v>
      </c>
      <c r="S607" s="65">
        <f t="shared" si="86"/>
        <v>4223945.63</v>
      </c>
      <c r="T607" s="68">
        <f t="shared" si="87"/>
        <v>4658.0785509483903</v>
      </c>
      <c r="U607" s="68">
        <v>5393.6463429642699</v>
      </c>
      <c r="X607" s="8" t="e">
        <f>VLOOKUP(C607,Z:AA,2,FALSE)</f>
        <v>#N/A</v>
      </c>
    </row>
    <row r="608" spans="1:24" ht="35.25" x14ac:dyDescent="0.5">
      <c r="A608" s="8">
        <v>1</v>
      </c>
      <c r="B608" s="134">
        <f>SUBTOTAL(103,$A$381:A608)</f>
        <v>221</v>
      </c>
      <c r="C608" s="40" t="s">
        <v>708</v>
      </c>
      <c r="D608" s="64">
        <v>1975</v>
      </c>
      <c r="E608" s="64"/>
      <c r="F608" s="64" t="s">
        <v>277</v>
      </c>
      <c r="G608" s="64">
        <v>3</v>
      </c>
      <c r="H608" s="64">
        <v>2</v>
      </c>
      <c r="I608" s="65">
        <v>1248.5999999999999</v>
      </c>
      <c r="J608" s="65">
        <v>1248.5999999999999</v>
      </c>
      <c r="K608" s="65">
        <v>1155.9000000000001</v>
      </c>
      <c r="L608" s="66">
        <v>54</v>
      </c>
      <c r="M608" s="64" t="s">
        <v>275</v>
      </c>
      <c r="N608" s="64" t="s">
        <v>279</v>
      </c>
      <c r="O608" s="67" t="s">
        <v>768</v>
      </c>
      <c r="P608" s="68">
        <v>3905308</v>
      </c>
      <c r="Q608" s="68">
        <v>0</v>
      </c>
      <c r="R608" s="68">
        <v>0</v>
      </c>
      <c r="S608" s="65">
        <f t="shared" si="86"/>
        <v>3905308</v>
      </c>
      <c r="T608" s="68">
        <f t="shared" si="87"/>
        <v>3127.749479416947</v>
      </c>
      <c r="U608" s="68">
        <v>3621.6595226653853</v>
      </c>
      <c r="X608" s="8" t="e">
        <f>VLOOKUP(C608,Z:AA,2,FALSE)</f>
        <v>#N/A</v>
      </c>
    </row>
    <row r="609" spans="1:24" ht="35.25" x14ac:dyDescent="0.5">
      <c r="A609" s="8">
        <v>1</v>
      </c>
      <c r="B609" s="134">
        <f>SUBTOTAL(103,$A$381:A609)</f>
        <v>222</v>
      </c>
      <c r="C609" s="40" t="s">
        <v>705</v>
      </c>
      <c r="D609" s="64">
        <v>1959</v>
      </c>
      <c r="E609" s="64"/>
      <c r="F609" s="64" t="s">
        <v>277</v>
      </c>
      <c r="G609" s="64">
        <v>3</v>
      </c>
      <c r="H609" s="64">
        <v>3</v>
      </c>
      <c r="I609" s="65">
        <v>1163.0999999999999</v>
      </c>
      <c r="J609" s="65">
        <v>1058.9000000000001</v>
      </c>
      <c r="K609" s="65">
        <v>715.1</v>
      </c>
      <c r="L609" s="66">
        <v>40</v>
      </c>
      <c r="M609" s="64" t="s">
        <v>275</v>
      </c>
      <c r="N609" s="64" t="s">
        <v>279</v>
      </c>
      <c r="O609" s="67" t="s">
        <v>774</v>
      </c>
      <c r="P609" s="68">
        <v>3138865.1999999997</v>
      </c>
      <c r="Q609" s="68">
        <v>0</v>
      </c>
      <c r="R609" s="68">
        <v>0</v>
      </c>
      <c r="S609" s="65">
        <f t="shared" si="86"/>
        <v>3138865.1999999997</v>
      </c>
      <c r="T609" s="68">
        <f t="shared" si="87"/>
        <v>2698.7062161465051</v>
      </c>
      <c r="U609" s="68">
        <v>3124.8650606138772</v>
      </c>
      <c r="X609" s="8" t="e">
        <f>VLOOKUP(C609,Z:AA,2,FALSE)</f>
        <v>#N/A</v>
      </c>
    </row>
    <row r="610" spans="1:24" ht="35.25" x14ac:dyDescent="0.5">
      <c r="B610" s="40" t="s">
        <v>886</v>
      </c>
      <c r="C610" s="40"/>
      <c r="D610" s="64" t="s">
        <v>817</v>
      </c>
      <c r="E610" s="64" t="s">
        <v>817</v>
      </c>
      <c r="F610" s="64" t="s">
        <v>817</v>
      </c>
      <c r="G610" s="64" t="s">
        <v>817</v>
      </c>
      <c r="H610" s="64" t="s">
        <v>817</v>
      </c>
      <c r="I610" s="65">
        <f>SUM(I611:I612)</f>
        <v>4328.05</v>
      </c>
      <c r="J610" s="65">
        <f t="shared" ref="J610:L610" si="90">SUM(J611:J612)</f>
        <v>3546.8999999999996</v>
      </c>
      <c r="K610" s="65">
        <f t="shared" si="90"/>
        <v>3546.8999999999996</v>
      </c>
      <c r="L610" s="66">
        <f t="shared" si="90"/>
        <v>121</v>
      </c>
      <c r="M610" s="64" t="s">
        <v>817</v>
      </c>
      <c r="N610" s="64" t="s">
        <v>817</v>
      </c>
      <c r="O610" s="67" t="s">
        <v>817</v>
      </c>
      <c r="P610" s="68">
        <v>8160423</v>
      </c>
      <c r="Q610" s="68">
        <v>0</v>
      </c>
      <c r="R610" s="68">
        <v>0</v>
      </c>
      <c r="S610" s="65">
        <f t="shared" si="86"/>
        <v>8160423</v>
      </c>
      <c r="T610" s="68">
        <f t="shared" si="87"/>
        <v>1885.4733656034473</v>
      </c>
      <c r="U610" s="68">
        <f>MAX(U611:U612)</f>
        <v>2540.2662052771425</v>
      </c>
      <c r="X610" s="8" t="e">
        <f>VLOOKUP(C610,Z:AA,2,FALSE)</f>
        <v>#N/A</v>
      </c>
    </row>
    <row r="611" spans="1:24" ht="35.25" x14ac:dyDescent="0.5">
      <c r="A611" s="8">
        <v>1</v>
      </c>
      <c r="B611" s="134">
        <f>SUBTOTAL(103,$A$381:A611)</f>
        <v>223</v>
      </c>
      <c r="C611" s="40" t="s">
        <v>715</v>
      </c>
      <c r="D611" s="64">
        <v>1964</v>
      </c>
      <c r="E611" s="64"/>
      <c r="F611" s="64" t="s">
        <v>277</v>
      </c>
      <c r="G611" s="64">
        <v>4</v>
      </c>
      <c r="H611" s="64">
        <v>3</v>
      </c>
      <c r="I611" s="65">
        <v>2709.75</v>
      </c>
      <c r="J611" s="65">
        <v>1928.6</v>
      </c>
      <c r="K611" s="65">
        <v>1928.6</v>
      </c>
      <c r="L611" s="66">
        <v>73</v>
      </c>
      <c r="M611" s="64" t="s">
        <v>275</v>
      </c>
      <c r="N611" s="64" t="s">
        <v>279</v>
      </c>
      <c r="O611" s="67" t="s">
        <v>1083</v>
      </c>
      <c r="P611" s="68">
        <v>4610143</v>
      </c>
      <c r="Q611" s="68">
        <v>0</v>
      </c>
      <c r="R611" s="68">
        <v>0</v>
      </c>
      <c r="S611" s="65">
        <f t="shared" si="86"/>
        <v>4610143</v>
      </c>
      <c r="T611" s="68">
        <f t="shared" si="87"/>
        <v>1701.3167266352984</v>
      </c>
      <c r="U611" s="68">
        <v>1969.9755254174738</v>
      </c>
      <c r="X611" s="8" t="e">
        <f>VLOOKUP(C611,Z:AA,2,FALSE)</f>
        <v>#N/A</v>
      </c>
    </row>
    <row r="612" spans="1:24" ht="35.25" x14ac:dyDescent="0.5">
      <c r="A612" s="8">
        <v>1</v>
      </c>
      <c r="B612" s="134">
        <f>SUBTOTAL(103,$A$381:A612)</f>
        <v>224</v>
      </c>
      <c r="C612" s="40" t="s">
        <v>713</v>
      </c>
      <c r="D612" s="64">
        <v>1977</v>
      </c>
      <c r="E612" s="64"/>
      <c r="F612" s="64" t="s">
        <v>277</v>
      </c>
      <c r="G612" s="64">
        <v>3</v>
      </c>
      <c r="H612" s="64">
        <v>1</v>
      </c>
      <c r="I612" s="65">
        <v>1618.3</v>
      </c>
      <c r="J612" s="65">
        <v>1618.3</v>
      </c>
      <c r="K612" s="65">
        <v>1618.3</v>
      </c>
      <c r="L612" s="66">
        <v>48</v>
      </c>
      <c r="M612" s="64" t="s">
        <v>275</v>
      </c>
      <c r="N612" s="64" t="s">
        <v>279</v>
      </c>
      <c r="O612" s="67" t="s">
        <v>1083</v>
      </c>
      <c r="P612" s="68">
        <v>3550280</v>
      </c>
      <c r="Q612" s="68">
        <v>0</v>
      </c>
      <c r="R612" s="68">
        <v>0</v>
      </c>
      <c r="S612" s="65">
        <f t="shared" si="86"/>
        <v>3550280</v>
      </c>
      <c r="T612" s="68">
        <f t="shared" si="87"/>
        <v>2193.8330346660077</v>
      </c>
      <c r="U612" s="68">
        <v>2540.2662052771425</v>
      </c>
      <c r="X612" s="8" t="e">
        <f>VLOOKUP(C612,Z:AA,2,FALSE)</f>
        <v>#N/A</v>
      </c>
    </row>
    <row r="613" spans="1:24" ht="35.25" x14ac:dyDescent="0.5">
      <c r="B613" s="40" t="s">
        <v>887</v>
      </c>
      <c r="C613" s="133"/>
      <c r="D613" s="64" t="s">
        <v>817</v>
      </c>
      <c r="E613" s="64" t="s">
        <v>817</v>
      </c>
      <c r="F613" s="64" t="s">
        <v>817</v>
      </c>
      <c r="G613" s="64" t="s">
        <v>817</v>
      </c>
      <c r="H613" s="64" t="s">
        <v>817</v>
      </c>
      <c r="I613" s="65">
        <f>SUM(I614:I615)</f>
        <v>3295</v>
      </c>
      <c r="J613" s="65">
        <f t="shared" ref="J613:L613" si="91">SUM(J614:J615)</f>
        <v>2127.9</v>
      </c>
      <c r="K613" s="65">
        <f t="shared" si="91"/>
        <v>1938.9</v>
      </c>
      <c r="L613" s="66">
        <f t="shared" si="91"/>
        <v>127</v>
      </c>
      <c r="M613" s="64" t="s">
        <v>817</v>
      </c>
      <c r="N613" s="64" t="s">
        <v>817</v>
      </c>
      <c r="O613" s="67" t="s">
        <v>817</v>
      </c>
      <c r="P613" s="68">
        <v>3875920.4000000004</v>
      </c>
      <c r="Q613" s="68">
        <v>0</v>
      </c>
      <c r="R613" s="68">
        <v>0</v>
      </c>
      <c r="S613" s="65">
        <f t="shared" si="86"/>
        <v>3875920.4000000004</v>
      </c>
      <c r="T613" s="68">
        <f t="shared" si="87"/>
        <v>1176.3036115326254</v>
      </c>
      <c r="U613" s="68">
        <f>MAX(U614:U615)</f>
        <v>3929.6077736729544</v>
      </c>
      <c r="X613" s="8" t="e">
        <f>VLOOKUP(C613,Z:AA,2,FALSE)</f>
        <v>#N/A</v>
      </c>
    </row>
    <row r="614" spans="1:24" ht="35.25" x14ac:dyDescent="0.5">
      <c r="A614" s="8">
        <v>1</v>
      </c>
      <c r="B614" s="134">
        <f>SUBTOTAL(103,$A$381:A614)</f>
        <v>225</v>
      </c>
      <c r="C614" s="40" t="s">
        <v>825</v>
      </c>
      <c r="D614" s="64">
        <v>1985</v>
      </c>
      <c r="E614" s="64"/>
      <c r="F614" s="64" t="s">
        <v>277</v>
      </c>
      <c r="G614" s="64">
        <v>5</v>
      </c>
      <c r="H614" s="64">
        <v>4</v>
      </c>
      <c r="I614" s="65">
        <v>2780.7</v>
      </c>
      <c r="J614" s="65">
        <v>1662.8</v>
      </c>
      <c r="K614" s="65">
        <v>1629.7</v>
      </c>
      <c r="L614" s="66">
        <v>103</v>
      </c>
      <c r="M614" s="64" t="s">
        <v>275</v>
      </c>
      <c r="N614" s="64" t="s">
        <v>354</v>
      </c>
      <c r="O614" s="67" t="s">
        <v>783</v>
      </c>
      <c r="P614" s="68">
        <v>2579501.7000000002</v>
      </c>
      <c r="Q614" s="68">
        <v>0</v>
      </c>
      <c r="R614" s="68">
        <v>0</v>
      </c>
      <c r="S614" s="65">
        <f t="shared" si="86"/>
        <v>2579501.7000000002</v>
      </c>
      <c r="T614" s="68">
        <f t="shared" si="87"/>
        <v>927.64472974430907</v>
      </c>
      <c r="U614" s="68">
        <v>1956.6706225051248</v>
      </c>
      <c r="X614" s="8" t="e">
        <f>VLOOKUP(C614,Z:AA,2,FALSE)</f>
        <v>#N/A</v>
      </c>
    </row>
    <row r="615" spans="1:24" ht="35.25" x14ac:dyDescent="0.5">
      <c r="A615" s="8">
        <v>1</v>
      </c>
      <c r="B615" s="134">
        <f>SUBTOTAL(103,$A$381:A615)</f>
        <v>226</v>
      </c>
      <c r="C615" s="40" t="s">
        <v>749</v>
      </c>
      <c r="D615" s="64">
        <v>1966</v>
      </c>
      <c r="E615" s="64"/>
      <c r="F615" s="64" t="s">
        <v>277</v>
      </c>
      <c r="G615" s="64">
        <v>2</v>
      </c>
      <c r="H615" s="64">
        <v>2</v>
      </c>
      <c r="I615" s="65">
        <v>514.29999999999995</v>
      </c>
      <c r="J615" s="65">
        <v>465.1</v>
      </c>
      <c r="K615" s="65">
        <v>309.2</v>
      </c>
      <c r="L615" s="66">
        <v>24</v>
      </c>
      <c r="M615" s="64" t="s">
        <v>275</v>
      </c>
      <c r="N615" s="64" t="s">
        <v>276</v>
      </c>
      <c r="O615" s="67" t="s">
        <v>278</v>
      </c>
      <c r="P615" s="68">
        <v>1296418.7</v>
      </c>
      <c r="Q615" s="68">
        <v>0</v>
      </c>
      <c r="R615" s="68">
        <v>0</v>
      </c>
      <c r="S615" s="65">
        <f t="shared" si="86"/>
        <v>1296418.7</v>
      </c>
      <c r="T615" s="68">
        <f t="shared" si="87"/>
        <v>2520.7441182189386</v>
      </c>
      <c r="U615" s="68">
        <v>3929.6077736729544</v>
      </c>
      <c r="X615" s="8" t="e">
        <f>VLOOKUP(C615,Z:AA,2,FALSE)</f>
        <v>#N/A</v>
      </c>
    </row>
    <row r="616" spans="1:24" ht="35.25" x14ac:dyDescent="0.5">
      <c r="B616" s="40" t="s">
        <v>889</v>
      </c>
      <c r="C616" s="40"/>
      <c r="D616" s="64" t="s">
        <v>817</v>
      </c>
      <c r="E616" s="64" t="s">
        <v>817</v>
      </c>
      <c r="F616" s="64" t="s">
        <v>817</v>
      </c>
      <c r="G616" s="64" t="s">
        <v>817</v>
      </c>
      <c r="H616" s="64" t="s">
        <v>817</v>
      </c>
      <c r="I616" s="65">
        <f>SUM(I617:I618)</f>
        <v>983.7</v>
      </c>
      <c r="J616" s="65">
        <f t="shared" ref="J616:L616" si="92">SUM(J617:J618)</f>
        <v>875.3</v>
      </c>
      <c r="K616" s="65">
        <f t="shared" si="92"/>
        <v>203.5</v>
      </c>
      <c r="L616" s="66">
        <f t="shared" si="92"/>
        <v>39</v>
      </c>
      <c r="M616" s="64" t="s">
        <v>817</v>
      </c>
      <c r="N616" s="64" t="s">
        <v>817</v>
      </c>
      <c r="O616" s="67" t="s">
        <v>817</v>
      </c>
      <c r="P616" s="68">
        <v>3008567.42</v>
      </c>
      <c r="Q616" s="68">
        <v>0</v>
      </c>
      <c r="R616" s="68">
        <v>0</v>
      </c>
      <c r="S616" s="65">
        <f t="shared" si="86"/>
        <v>3008567.42</v>
      </c>
      <c r="T616" s="68">
        <f t="shared" si="87"/>
        <v>3058.419660465589</v>
      </c>
      <c r="U616" s="68">
        <f>MAX(U617:U618)</f>
        <v>5531.3727569562752</v>
      </c>
      <c r="X616" s="8" t="e">
        <f>VLOOKUP(C616,Z:AA,2,FALSE)</f>
        <v>#N/A</v>
      </c>
    </row>
    <row r="617" spans="1:24" ht="35.25" x14ac:dyDescent="0.5">
      <c r="A617" s="8">
        <v>1</v>
      </c>
      <c r="B617" s="134">
        <f>SUBTOTAL(103,$A$381:A617)</f>
        <v>227</v>
      </c>
      <c r="C617" s="40" t="s">
        <v>750</v>
      </c>
      <c r="D617" s="64">
        <v>1975</v>
      </c>
      <c r="E617" s="64"/>
      <c r="F617" s="64" t="s">
        <v>277</v>
      </c>
      <c r="G617" s="64">
        <v>2</v>
      </c>
      <c r="H617" s="64">
        <v>2</v>
      </c>
      <c r="I617" s="65">
        <v>704.4</v>
      </c>
      <c r="J617" s="65">
        <v>617.79999999999995</v>
      </c>
      <c r="K617" s="65">
        <v>171.4</v>
      </c>
      <c r="L617" s="66">
        <v>22</v>
      </c>
      <c r="M617" s="64" t="s">
        <v>275</v>
      </c>
      <c r="N617" s="64" t="s">
        <v>276</v>
      </c>
      <c r="O617" s="67" t="s">
        <v>278</v>
      </c>
      <c r="P617" s="68">
        <v>2605803.73</v>
      </c>
      <c r="Q617" s="68">
        <v>0</v>
      </c>
      <c r="R617" s="68">
        <v>0</v>
      </c>
      <c r="S617" s="65">
        <f t="shared" si="86"/>
        <v>2605803.73</v>
      </c>
      <c r="T617" s="68">
        <f t="shared" si="87"/>
        <v>3699.3238642816582</v>
      </c>
      <c r="U617" s="68">
        <v>5531.3727569562752</v>
      </c>
      <c r="X617" s="8" t="e">
        <f>VLOOKUP(C617,Z:AA,2,FALSE)</f>
        <v>#N/A</v>
      </c>
    </row>
    <row r="618" spans="1:24" ht="35.25" x14ac:dyDescent="0.5">
      <c r="A618" s="8">
        <v>1</v>
      </c>
      <c r="B618" s="134">
        <f>SUBTOTAL(103,$A$381:A618)</f>
        <v>228</v>
      </c>
      <c r="C618" s="40" t="s">
        <v>740</v>
      </c>
      <c r="D618" s="64">
        <v>1961</v>
      </c>
      <c r="E618" s="64"/>
      <c r="F618" s="64" t="s">
        <v>277</v>
      </c>
      <c r="G618" s="64">
        <v>2</v>
      </c>
      <c r="H618" s="64">
        <v>1</v>
      </c>
      <c r="I618" s="65">
        <v>279.3</v>
      </c>
      <c r="J618" s="65">
        <v>257.5</v>
      </c>
      <c r="K618" s="65">
        <v>32.1</v>
      </c>
      <c r="L618" s="66">
        <v>17</v>
      </c>
      <c r="M618" s="64" t="s">
        <v>275</v>
      </c>
      <c r="N618" s="64" t="s">
        <v>276</v>
      </c>
      <c r="O618" s="67" t="s">
        <v>278</v>
      </c>
      <c r="P618" s="68">
        <v>402763.69</v>
      </c>
      <c r="Q618" s="68">
        <v>0</v>
      </c>
      <c r="R618" s="68">
        <v>0</v>
      </c>
      <c r="S618" s="65">
        <f t="shared" si="86"/>
        <v>402763.69</v>
      </c>
      <c r="T618" s="68">
        <f t="shared" si="87"/>
        <v>1442.0468671679198</v>
      </c>
      <c r="U618" s="68">
        <v>1495.5948384701076</v>
      </c>
      <c r="X618" s="8" t="e">
        <f>VLOOKUP(C618,Z:AA,2,FALSE)</f>
        <v>#N/A</v>
      </c>
    </row>
    <row r="619" spans="1:24" ht="35.25" x14ac:dyDescent="0.5">
      <c r="B619" s="40" t="s">
        <v>935</v>
      </c>
      <c r="C619" s="40"/>
      <c r="D619" s="64" t="s">
        <v>817</v>
      </c>
      <c r="E619" s="64" t="s">
        <v>817</v>
      </c>
      <c r="F619" s="64" t="s">
        <v>817</v>
      </c>
      <c r="G619" s="64" t="s">
        <v>817</v>
      </c>
      <c r="H619" s="64" t="s">
        <v>817</v>
      </c>
      <c r="I619" s="65">
        <f>I620</f>
        <v>618.29999999999995</v>
      </c>
      <c r="J619" s="65">
        <f t="shared" ref="J619:L619" si="93">J620</f>
        <v>561.1</v>
      </c>
      <c r="K619" s="65">
        <f t="shared" si="93"/>
        <v>2850.3</v>
      </c>
      <c r="L619" s="66">
        <f t="shared" si="93"/>
        <v>30</v>
      </c>
      <c r="M619" s="64" t="s">
        <v>817</v>
      </c>
      <c r="N619" s="64" t="s">
        <v>817</v>
      </c>
      <c r="O619" s="67" t="s">
        <v>817</v>
      </c>
      <c r="P619" s="68">
        <v>3080948</v>
      </c>
      <c r="Q619" s="68">
        <v>0</v>
      </c>
      <c r="R619" s="68">
        <v>0</v>
      </c>
      <c r="S619" s="65">
        <f t="shared" si="86"/>
        <v>3080948</v>
      </c>
      <c r="T619" s="68">
        <f t="shared" si="87"/>
        <v>4982.9338508814499</v>
      </c>
      <c r="U619" s="68">
        <f>U620</f>
        <v>5084.3267022481004</v>
      </c>
      <c r="X619" s="8" t="e">
        <f>VLOOKUP(C619,Z:AA,2,FALSE)</f>
        <v>#N/A</v>
      </c>
    </row>
    <row r="620" spans="1:24" ht="35.25" x14ac:dyDescent="0.5">
      <c r="A620" s="8">
        <v>1</v>
      </c>
      <c r="B620" s="134">
        <f>SUBTOTAL(103,$A$381:A620)</f>
        <v>229</v>
      </c>
      <c r="C620" s="40" t="s">
        <v>734</v>
      </c>
      <c r="D620" s="64">
        <v>1984</v>
      </c>
      <c r="E620" s="64"/>
      <c r="F620" s="64" t="s">
        <v>331</v>
      </c>
      <c r="G620" s="64">
        <v>2</v>
      </c>
      <c r="H620" s="64">
        <v>2</v>
      </c>
      <c r="I620" s="65">
        <v>618.29999999999995</v>
      </c>
      <c r="J620" s="65">
        <v>561.1</v>
      </c>
      <c r="K620" s="65">
        <v>2850.3</v>
      </c>
      <c r="L620" s="66">
        <v>30</v>
      </c>
      <c r="M620" s="64" t="s">
        <v>275</v>
      </c>
      <c r="N620" s="64" t="s">
        <v>276</v>
      </c>
      <c r="O620" s="67" t="s">
        <v>278</v>
      </c>
      <c r="P620" s="68">
        <v>3080948</v>
      </c>
      <c r="Q620" s="68">
        <v>0</v>
      </c>
      <c r="R620" s="68">
        <v>0</v>
      </c>
      <c r="S620" s="65">
        <f t="shared" si="86"/>
        <v>3080948</v>
      </c>
      <c r="T620" s="68">
        <f t="shared" si="87"/>
        <v>4982.9338508814499</v>
      </c>
      <c r="U620" s="68">
        <v>5084.3267022481004</v>
      </c>
      <c r="X620" s="8" t="e">
        <f>VLOOKUP(C620,Z:AA,2,FALSE)</f>
        <v>#N/A</v>
      </c>
    </row>
    <row r="621" spans="1:24" ht="35.25" x14ac:dyDescent="0.5">
      <c r="B621" s="40" t="s">
        <v>890</v>
      </c>
      <c r="C621" s="40"/>
      <c r="D621" s="64" t="s">
        <v>817</v>
      </c>
      <c r="E621" s="64" t="s">
        <v>817</v>
      </c>
      <c r="F621" s="64" t="s">
        <v>817</v>
      </c>
      <c r="G621" s="64" t="s">
        <v>817</v>
      </c>
      <c r="H621" s="64" t="s">
        <v>817</v>
      </c>
      <c r="I621" s="65">
        <f>I622</f>
        <v>3156.2</v>
      </c>
      <c r="J621" s="65">
        <f t="shared" ref="J621:L621" si="94">J622</f>
        <v>2811.5</v>
      </c>
      <c r="K621" s="65">
        <f t="shared" si="94"/>
        <v>759.56</v>
      </c>
      <c r="L621" s="66">
        <f t="shared" si="94"/>
        <v>156</v>
      </c>
      <c r="M621" s="64" t="s">
        <v>817</v>
      </c>
      <c r="N621" s="64" t="s">
        <v>817</v>
      </c>
      <c r="O621" s="67" t="s">
        <v>817</v>
      </c>
      <c r="P621" s="68">
        <v>2000000</v>
      </c>
      <c r="Q621" s="68">
        <v>0</v>
      </c>
      <c r="R621" s="68">
        <v>0</v>
      </c>
      <c r="S621" s="65">
        <f t="shared" si="86"/>
        <v>2000000</v>
      </c>
      <c r="T621" s="68">
        <f t="shared" si="87"/>
        <v>633.67340472720366</v>
      </c>
      <c r="U621" s="68">
        <f>U622</f>
        <v>971.25359547138191</v>
      </c>
      <c r="X621" s="8" t="e">
        <f>VLOOKUP(C621,Z:AA,2,FALSE)</f>
        <v>#N/A</v>
      </c>
    </row>
    <row r="622" spans="1:24" ht="35.25" x14ac:dyDescent="0.5">
      <c r="A622" s="8">
        <v>1</v>
      </c>
      <c r="B622" s="134">
        <f>SUBTOTAL(103,$A$381:A622)</f>
        <v>230</v>
      </c>
      <c r="C622" s="40" t="s">
        <v>751</v>
      </c>
      <c r="D622" s="64">
        <v>1990</v>
      </c>
      <c r="E622" s="64"/>
      <c r="F622" s="64" t="s">
        <v>788</v>
      </c>
      <c r="G622" s="64">
        <v>5</v>
      </c>
      <c r="H622" s="64">
        <v>4</v>
      </c>
      <c r="I622" s="65">
        <v>3156.2</v>
      </c>
      <c r="J622" s="65">
        <v>2811.5</v>
      </c>
      <c r="K622" s="65">
        <v>759.56</v>
      </c>
      <c r="L622" s="66">
        <v>156</v>
      </c>
      <c r="M622" s="64" t="s">
        <v>275</v>
      </c>
      <c r="N622" s="64" t="s">
        <v>279</v>
      </c>
      <c r="O622" s="67" t="s">
        <v>784</v>
      </c>
      <c r="P622" s="68">
        <v>2000000</v>
      </c>
      <c r="Q622" s="68">
        <v>0</v>
      </c>
      <c r="R622" s="68">
        <v>0</v>
      </c>
      <c r="S622" s="65">
        <f t="shared" si="86"/>
        <v>2000000</v>
      </c>
      <c r="T622" s="68">
        <f t="shared" si="87"/>
        <v>633.67340472720366</v>
      </c>
      <c r="U622" s="68">
        <v>971.25359547138191</v>
      </c>
      <c r="X622" s="8" t="e">
        <f>VLOOKUP(C622,Z:AA,2,FALSE)</f>
        <v>#N/A</v>
      </c>
    </row>
    <row r="623" spans="1:24" ht="35.25" x14ac:dyDescent="0.5">
      <c r="B623" s="40" t="s">
        <v>891</v>
      </c>
      <c r="C623" s="40"/>
      <c r="D623" s="64" t="s">
        <v>817</v>
      </c>
      <c r="E623" s="64" t="s">
        <v>817</v>
      </c>
      <c r="F623" s="64" t="s">
        <v>817</v>
      </c>
      <c r="G623" s="64" t="s">
        <v>817</v>
      </c>
      <c r="H623" s="64" t="s">
        <v>817</v>
      </c>
      <c r="I623" s="65">
        <f>SUM(I624:I629)</f>
        <v>16441</v>
      </c>
      <c r="J623" s="65">
        <f t="shared" ref="J623:L623" si="95">SUM(J624:J629)</f>
        <v>12174.9</v>
      </c>
      <c r="K623" s="65">
        <f t="shared" si="95"/>
        <v>11434.4</v>
      </c>
      <c r="L623" s="66">
        <f t="shared" si="95"/>
        <v>486</v>
      </c>
      <c r="M623" s="64" t="s">
        <v>817</v>
      </c>
      <c r="N623" s="64" t="s">
        <v>817</v>
      </c>
      <c r="O623" s="67" t="s">
        <v>817</v>
      </c>
      <c r="P623" s="68">
        <v>23342012.82</v>
      </c>
      <c r="Q623" s="68">
        <v>0</v>
      </c>
      <c r="R623" s="68">
        <v>0</v>
      </c>
      <c r="S623" s="65">
        <f t="shared" si="86"/>
        <v>23342012.82</v>
      </c>
      <c r="T623" s="68">
        <f t="shared" si="87"/>
        <v>1419.7441043732133</v>
      </c>
      <c r="U623" s="68">
        <f>MAX(U624:U629)</f>
        <v>5593.6640569395013</v>
      </c>
      <c r="X623" s="8" t="e">
        <f>VLOOKUP(C623,Z:AA,2,FALSE)</f>
        <v>#N/A</v>
      </c>
    </row>
    <row r="624" spans="1:24" ht="35.25" x14ac:dyDescent="0.5">
      <c r="A624" s="8">
        <v>1</v>
      </c>
      <c r="B624" s="134">
        <f>SUBTOTAL(103,$A$381:A624)</f>
        <v>231</v>
      </c>
      <c r="C624" s="40" t="s">
        <v>731</v>
      </c>
      <c r="D624" s="64">
        <v>1993</v>
      </c>
      <c r="E624" s="64"/>
      <c r="F624" s="64" t="s">
        <v>324</v>
      </c>
      <c r="G624" s="64">
        <v>5</v>
      </c>
      <c r="H624" s="64">
        <v>5</v>
      </c>
      <c r="I624" s="65">
        <v>3247</v>
      </c>
      <c r="J624" s="65">
        <v>3245</v>
      </c>
      <c r="K624" s="65">
        <v>3245</v>
      </c>
      <c r="L624" s="66">
        <v>121</v>
      </c>
      <c r="M624" s="64" t="s">
        <v>275</v>
      </c>
      <c r="N624" s="64" t="s">
        <v>354</v>
      </c>
      <c r="O624" s="67" t="s">
        <v>785</v>
      </c>
      <c r="P624" s="68">
        <v>2541661.4500000002</v>
      </c>
      <c r="Q624" s="68">
        <v>0</v>
      </c>
      <c r="R624" s="68">
        <v>0</v>
      </c>
      <c r="S624" s="65">
        <f t="shared" si="86"/>
        <v>2541661.4500000002</v>
      </c>
      <c r="T624" s="68">
        <f t="shared" si="87"/>
        <v>782.77223591007089</v>
      </c>
      <c r="U624" s="68">
        <v>3684.7376389154097</v>
      </c>
      <c r="X624" s="8" t="e">
        <f>VLOOKUP(C624,Z:AA,2,FALSE)</f>
        <v>#N/A</v>
      </c>
    </row>
    <row r="625" spans="1:24" ht="35.25" x14ac:dyDescent="0.5">
      <c r="A625" s="8">
        <v>1</v>
      </c>
      <c r="B625" s="134">
        <f>SUBTOTAL(103,$A$381:A625)</f>
        <v>232</v>
      </c>
      <c r="C625" s="40" t="s">
        <v>719</v>
      </c>
      <c r="D625" s="64">
        <v>1972</v>
      </c>
      <c r="E625" s="64"/>
      <c r="F625" s="64" t="s">
        <v>277</v>
      </c>
      <c r="G625" s="64">
        <v>5</v>
      </c>
      <c r="H625" s="64">
        <v>4</v>
      </c>
      <c r="I625" s="65">
        <v>5949.7</v>
      </c>
      <c r="J625" s="65">
        <v>3026.6</v>
      </c>
      <c r="K625" s="65">
        <v>2850.3</v>
      </c>
      <c r="L625" s="66">
        <v>117</v>
      </c>
      <c r="M625" s="64" t="s">
        <v>275</v>
      </c>
      <c r="N625" s="64" t="s">
        <v>279</v>
      </c>
      <c r="O625" s="67" t="s">
        <v>1193</v>
      </c>
      <c r="P625" s="68">
        <v>5370787.6200000001</v>
      </c>
      <c r="Q625" s="68">
        <v>0</v>
      </c>
      <c r="R625" s="68">
        <v>0</v>
      </c>
      <c r="S625" s="65">
        <f t="shared" si="86"/>
        <v>5370787.6200000001</v>
      </c>
      <c r="T625" s="68">
        <f t="shared" si="87"/>
        <v>902.69889574264255</v>
      </c>
      <c r="U625" s="68">
        <v>1124.7603731092436</v>
      </c>
      <c r="X625" s="8" t="str">
        <f>VLOOKUP(C625,Z:AA,2,FALSE)</f>
        <v>ТСЖ "Дечинский 2"</v>
      </c>
    </row>
    <row r="626" spans="1:24" ht="35.25" x14ac:dyDescent="0.5">
      <c r="A626" s="8">
        <v>1</v>
      </c>
      <c r="B626" s="134">
        <f>SUBTOTAL(103,$A$381:A626)</f>
        <v>233</v>
      </c>
      <c r="C626" s="40" t="s">
        <v>747</v>
      </c>
      <c r="D626" s="64">
        <v>1981</v>
      </c>
      <c r="E626" s="64"/>
      <c r="F626" s="64" t="s">
        <v>277</v>
      </c>
      <c r="G626" s="64">
        <v>2</v>
      </c>
      <c r="H626" s="64">
        <v>3</v>
      </c>
      <c r="I626" s="65">
        <v>843.1</v>
      </c>
      <c r="J626" s="65">
        <v>820.9</v>
      </c>
      <c r="K626" s="65">
        <v>820.9</v>
      </c>
      <c r="L626" s="66">
        <v>34</v>
      </c>
      <c r="M626" s="64" t="s">
        <v>275</v>
      </c>
      <c r="N626" s="64" t="s">
        <v>276</v>
      </c>
      <c r="O626" s="67" t="s">
        <v>278</v>
      </c>
      <c r="P626" s="68">
        <v>4073004</v>
      </c>
      <c r="Q626" s="68">
        <v>0</v>
      </c>
      <c r="R626" s="68">
        <v>0</v>
      </c>
      <c r="S626" s="65">
        <f t="shared" si="86"/>
        <v>4073004</v>
      </c>
      <c r="T626" s="68">
        <f t="shared" si="87"/>
        <v>4830.98564820306</v>
      </c>
      <c r="U626" s="68">
        <v>5593.6640569395013</v>
      </c>
      <c r="X626" s="8" t="e">
        <f>VLOOKUP(C626,Z:AA,2,FALSE)</f>
        <v>#N/A</v>
      </c>
    </row>
    <row r="627" spans="1:24" ht="35.25" x14ac:dyDescent="0.5">
      <c r="A627" s="8">
        <v>1</v>
      </c>
      <c r="B627" s="134">
        <f>SUBTOTAL(103,$A$381:A627)</f>
        <v>234</v>
      </c>
      <c r="C627" s="40" t="s">
        <v>724</v>
      </c>
      <c r="D627" s="64">
        <v>1940</v>
      </c>
      <c r="E627" s="64"/>
      <c r="F627" s="64" t="s">
        <v>277</v>
      </c>
      <c r="G627" s="64">
        <v>3</v>
      </c>
      <c r="H627" s="64">
        <v>3</v>
      </c>
      <c r="I627" s="65">
        <v>2521.1999999999998</v>
      </c>
      <c r="J627" s="65">
        <v>2421.1999999999998</v>
      </c>
      <c r="K627" s="65">
        <v>1980.9</v>
      </c>
      <c r="L627" s="66">
        <v>67</v>
      </c>
      <c r="M627" s="64" t="s">
        <v>275</v>
      </c>
      <c r="N627" s="64" t="s">
        <v>354</v>
      </c>
      <c r="O627" s="67" t="s">
        <v>787</v>
      </c>
      <c r="P627" s="68">
        <v>3707478</v>
      </c>
      <c r="Q627" s="68">
        <v>0</v>
      </c>
      <c r="R627" s="68">
        <v>0</v>
      </c>
      <c r="S627" s="65">
        <f t="shared" si="86"/>
        <v>3707478</v>
      </c>
      <c r="T627" s="68">
        <f t="shared" si="87"/>
        <v>1470.5211803902905</v>
      </c>
      <c r="U627" s="68">
        <v>1702.6087266957554</v>
      </c>
      <c r="X627" s="8" t="e">
        <f>VLOOKUP(C627,Z:AA,2,FALSE)</f>
        <v>#N/A</v>
      </c>
    </row>
    <row r="628" spans="1:24" ht="35.25" x14ac:dyDescent="0.5">
      <c r="A628" s="8">
        <v>1</v>
      </c>
      <c r="B628" s="134">
        <f>SUBTOTAL(103,$A$381:A628)</f>
        <v>235</v>
      </c>
      <c r="C628" s="40" t="s">
        <v>729</v>
      </c>
      <c r="D628" s="64">
        <v>1979</v>
      </c>
      <c r="E628" s="64"/>
      <c r="F628" s="64" t="s">
        <v>277</v>
      </c>
      <c r="G628" s="64">
        <v>2</v>
      </c>
      <c r="H628" s="64">
        <v>2</v>
      </c>
      <c r="I628" s="65">
        <v>1052.4000000000001</v>
      </c>
      <c r="J628" s="65">
        <v>930.4</v>
      </c>
      <c r="K628" s="65">
        <v>930.4</v>
      </c>
      <c r="L628" s="66">
        <v>24</v>
      </c>
      <c r="M628" s="64" t="s">
        <v>275</v>
      </c>
      <c r="N628" s="64" t="s">
        <v>308</v>
      </c>
      <c r="O628" s="67" t="s">
        <v>1188</v>
      </c>
      <c r="P628" s="68">
        <v>3916350</v>
      </c>
      <c r="Q628" s="68">
        <v>0</v>
      </c>
      <c r="R628" s="68">
        <v>0</v>
      </c>
      <c r="S628" s="65">
        <f t="shared" si="86"/>
        <v>3916350</v>
      </c>
      <c r="T628" s="68">
        <f t="shared" si="87"/>
        <v>3721.3511972633978</v>
      </c>
      <c r="U628" s="68">
        <v>4852.4133133561645</v>
      </c>
      <c r="X628" s="8" t="str">
        <f>VLOOKUP(C628,Z:AA,2,FALSE)</f>
        <v>ТСН "СОГЛАСИЕ 108"</v>
      </c>
    </row>
    <row r="629" spans="1:24" ht="35.25" x14ac:dyDescent="0.5">
      <c r="A629" s="8">
        <v>1</v>
      </c>
      <c r="B629" s="134">
        <f>SUBTOTAL(103,$A$381:A629)</f>
        <v>236</v>
      </c>
      <c r="C629" s="40" t="s">
        <v>728</v>
      </c>
      <c r="D629" s="64">
        <v>1977</v>
      </c>
      <c r="E629" s="64"/>
      <c r="F629" s="64" t="s">
        <v>277</v>
      </c>
      <c r="G629" s="64">
        <v>5</v>
      </c>
      <c r="H629" s="64">
        <v>4</v>
      </c>
      <c r="I629" s="65">
        <v>2827.6</v>
      </c>
      <c r="J629" s="65">
        <v>1730.8</v>
      </c>
      <c r="K629" s="65">
        <v>1606.9</v>
      </c>
      <c r="L629" s="66">
        <v>123</v>
      </c>
      <c r="M629" s="64" t="s">
        <v>275</v>
      </c>
      <c r="N629" s="64" t="s">
        <v>279</v>
      </c>
      <c r="O629" s="67" t="s">
        <v>782</v>
      </c>
      <c r="P629" s="68">
        <v>3732731.75</v>
      </c>
      <c r="Q629" s="68">
        <v>0</v>
      </c>
      <c r="R629" s="68">
        <v>0</v>
      </c>
      <c r="S629" s="65">
        <f t="shared" si="86"/>
        <v>3732731.75</v>
      </c>
      <c r="T629" s="68">
        <f t="shared" si="87"/>
        <v>1320.1060086292262</v>
      </c>
      <c r="U629" s="68">
        <v>1508.3717746498799</v>
      </c>
      <c r="X629" s="8" t="e">
        <f>VLOOKUP(C629,Z:AA,2,FALSE)</f>
        <v>#N/A</v>
      </c>
    </row>
    <row r="630" spans="1:24" ht="35.25" x14ac:dyDescent="0.5">
      <c r="B630" s="40" t="s">
        <v>892</v>
      </c>
      <c r="C630" s="133"/>
      <c r="D630" s="64" t="s">
        <v>817</v>
      </c>
      <c r="E630" s="64" t="s">
        <v>817</v>
      </c>
      <c r="F630" s="64" t="s">
        <v>817</v>
      </c>
      <c r="G630" s="64" t="s">
        <v>817</v>
      </c>
      <c r="H630" s="64" t="s">
        <v>817</v>
      </c>
      <c r="I630" s="65">
        <f>I631+I632</f>
        <v>5350.31</v>
      </c>
      <c r="J630" s="65">
        <f t="shared" ref="J630:L630" si="96">J631+J632</f>
        <v>5262.81</v>
      </c>
      <c r="K630" s="65">
        <f t="shared" si="96"/>
        <v>5219.51</v>
      </c>
      <c r="L630" s="66">
        <f t="shared" si="96"/>
        <v>213</v>
      </c>
      <c r="M630" s="64" t="s">
        <v>817</v>
      </c>
      <c r="N630" s="64" t="s">
        <v>817</v>
      </c>
      <c r="O630" s="67" t="s">
        <v>817</v>
      </c>
      <c r="P630" s="68">
        <v>11973050.91</v>
      </c>
      <c r="Q630" s="68">
        <v>0</v>
      </c>
      <c r="R630" s="68">
        <v>0</v>
      </c>
      <c r="S630" s="65">
        <f t="shared" si="86"/>
        <v>11973050.91</v>
      </c>
      <c r="T630" s="68">
        <f t="shared" si="87"/>
        <v>2237.8237728281165</v>
      </c>
      <c r="U630" s="68">
        <f>MAX(U631:U632)</f>
        <v>4517.4808935361225</v>
      </c>
      <c r="X630" s="8" t="e">
        <f>VLOOKUP(C630,Z:AA,2,FALSE)</f>
        <v>#N/A</v>
      </c>
    </row>
    <row r="631" spans="1:24" ht="35.25" x14ac:dyDescent="0.5">
      <c r="A631" s="8">
        <v>1</v>
      </c>
      <c r="B631" s="134">
        <f>SUBTOTAL(103,$A$381:A631)</f>
        <v>237</v>
      </c>
      <c r="C631" s="40" t="s">
        <v>244</v>
      </c>
      <c r="D631" s="64">
        <v>1973</v>
      </c>
      <c r="E631" s="64"/>
      <c r="F631" s="64" t="s">
        <v>277</v>
      </c>
      <c r="G631" s="64">
        <v>5</v>
      </c>
      <c r="H631" s="64">
        <v>6</v>
      </c>
      <c r="I631" s="65">
        <v>4403.51</v>
      </c>
      <c r="J631" s="65">
        <v>4403.51</v>
      </c>
      <c r="K631" s="65">
        <v>4403.51</v>
      </c>
      <c r="L631" s="66">
        <v>179</v>
      </c>
      <c r="M631" s="64" t="s">
        <v>275</v>
      </c>
      <c r="N631" s="64" t="s">
        <v>279</v>
      </c>
      <c r="O631" s="67" t="s">
        <v>347</v>
      </c>
      <c r="P631" s="68">
        <v>7695900</v>
      </c>
      <c r="Q631" s="68">
        <v>0</v>
      </c>
      <c r="R631" s="68">
        <v>0</v>
      </c>
      <c r="S631" s="65">
        <f t="shared" si="86"/>
        <v>7695900</v>
      </c>
      <c r="T631" s="68">
        <f t="shared" si="87"/>
        <v>1747.6740145929043</v>
      </c>
      <c r="U631" s="68">
        <v>2030.36</v>
      </c>
      <c r="X631" s="8" t="e">
        <f>VLOOKUP(C631,Z:AA,2,FALSE)</f>
        <v>#N/A</v>
      </c>
    </row>
    <row r="632" spans="1:24" ht="35.25" x14ac:dyDescent="0.5">
      <c r="A632" s="8">
        <v>1</v>
      </c>
      <c r="B632" s="134">
        <f>SUBTOTAL(103,$A$381:A632)</f>
        <v>238</v>
      </c>
      <c r="C632" s="40" t="s">
        <v>249</v>
      </c>
      <c r="D632" s="64">
        <v>1989</v>
      </c>
      <c r="E632" s="64"/>
      <c r="F632" s="64" t="s">
        <v>277</v>
      </c>
      <c r="G632" s="64">
        <v>2</v>
      </c>
      <c r="H632" s="64">
        <v>3</v>
      </c>
      <c r="I632" s="65">
        <v>946.8</v>
      </c>
      <c r="J632" s="65">
        <v>859.3</v>
      </c>
      <c r="K632" s="65">
        <v>816</v>
      </c>
      <c r="L632" s="66">
        <v>34</v>
      </c>
      <c r="M632" s="64" t="s">
        <v>275</v>
      </c>
      <c r="N632" s="64" t="s">
        <v>279</v>
      </c>
      <c r="O632" s="67" t="s">
        <v>346</v>
      </c>
      <c r="P632" s="68">
        <v>4277150.91</v>
      </c>
      <c r="Q632" s="68">
        <v>0</v>
      </c>
      <c r="R632" s="68">
        <v>0</v>
      </c>
      <c r="S632" s="65">
        <f t="shared" si="86"/>
        <v>4277150.91</v>
      </c>
      <c r="T632" s="68">
        <f t="shared" si="87"/>
        <v>4517.4808935361225</v>
      </c>
      <c r="U632" s="68">
        <v>4517.4808935361225</v>
      </c>
      <c r="X632" s="8" t="e">
        <f>VLOOKUP(C632,Z:AA,2,FALSE)</f>
        <v>#N/A</v>
      </c>
    </row>
    <row r="633" spans="1:24" ht="35.25" x14ac:dyDescent="0.5">
      <c r="B633" s="40" t="s">
        <v>893</v>
      </c>
      <c r="C633" s="40"/>
      <c r="D633" s="64" t="s">
        <v>817</v>
      </c>
      <c r="E633" s="64" t="s">
        <v>817</v>
      </c>
      <c r="F633" s="64" t="s">
        <v>817</v>
      </c>
      <c r="G633" s="64" t="s">
        <v>817</v>
      </c>
      <c r="H633" s="64" t="s">
        <v>817</v>
      </c>
      <c r="I633" s="65">
        <f>I634</f>
        <v>384.6</v>
      </c>
      <c r="J633" s="65">
        <f t="shared" ref="J633:L633" si="97">J634</f>
        <v>359.9</v>
      </c>
      <c r="K633" s="65">
        <f t="shared" si="97"/>
        <v>359.9</v>
      </c>
      <c r="L633" s="66">
        <f t="shared" si="97"/>
        <v>16</v>
      </c>
      <c r="M633" s="64" t="s">
        <v>817</v>
      </c>
      <c r="N633" s="64" t="s">
        <v>817</v>
      </c>
      <c r="O633" s="67" t="s">
        <v>817</v>
      </c>
      <c r="P633" s="68">
        <v>1510014</v>
      </c>
      <c r="Q633" s="68">
        <v>0</v>
      </c>
      <c r="R633" s="68">
        <v>0</v>
      </c>
      <c r="S633" s="65">
        <f t="shared" si="86"/>
        <v>1510014</v>
      </c>
      <c r="T633" s="68">
        <f t="shared" si="87"/>
        <v>3926.1934477379091</v>
      </c>
      <c r="U633" s="68">
        <f>U634</f>
        <v>6898.3983853354139</v>
      </c>
      <c r="X633" s="8" t="e">
        <f>VLOOKUP(C633,Z:AA,2,FALSE)</f>
        <v>#N/A</v>
      </c>
    </row>
    <row r="634" spans="1:24" ht="35.25" x14ac:dyDescent="0.5">
      <c r="A634" s="8">
        <v>1</v>
      </c>
      <c r="B634" s="134">
        <f>SUBTOTAL(103,$A$381:A634)</f>
        <v>239</v>
      </c>
      <c r="C634" s="40" t="s">
        <v>253</v>
      </c>
      <c r="D634" s="64">
        <v>1969</v>
      </c>
      <c r="E634" s="64"/>
      <c r="F634" s="64" t="s">
        <v>277</v>
      </c>
      <c r="G634" s="64">
        <v>2</v>
      </c>
      <c r="H634" s="64">
        <v>1</v>
      </c>
      <c r="I634" s="65">
        <v>384.6</v>
      </c>
      <c r="J634" s="65">
        <v>359.9</v>
      </c>
      <c r="K634" s="65">
        <v>359.9</v>
      </c>
      <c r="L634" s="66">
        <v>16</v>
      </c>
      <c r="M634" s="64" t="s">
        <v>275</v>
      </c>
      <c r="N634" s="64" t="s">
        <v>276</v>
      </c>
      <c r="O634" s="67" t="s">
        <v>278</v>
      </c>
      <c r="P634" s="68">
        <v>1510014</v>
      </c>
      <c r="Q634" s="68">
        <v>0</v>
      </c>
      <c r="R634" s="68">
        <v>0</v>
      </c>
      <c r="S634" s="65">
        <f t="shared" si="86"/>
        <v>1510014</v>
      </c>
      <c r="T634" s="68">
        <f t="shared" si="87"/>
        <v>3926.1934477379091</v>
      </c>
      <c r="U634" s="68">
        <v>6898.3983853354139</v>
      </c>
      <c r="X634" s="8" t="e">
        <f>VLOOKUP(C634,Z:AA,2,FALSE)</f>
        <v>#N/A</v>
      </c>
    </row>
    <row r="635" spans="1:24" ht="35.25" x14ac:dyDescent="0.5">
      <c r="B635" s="40" t="s">
        <v>936</v>
      </c>
      <c r="C635" s="40"/>
      <c r="D635" s="64" t="s">
        <v>817</v>
      </c>
      <c r="E635" s="64" t="s">
        <v>817</v>
      </c>
      <c r="F635" s="64" t="s">
        <v>817</v>
      </c>
      <c r="G635" s="64" t="s">
        <v>817</v>
      </c>
      <c r="H635" s="64" t="s">
        <v>817</v>
      </c>
      <c r="I635" s="65">
        <f>I636</f>
        <v>924.3</v>
      </c>
      <c r="J635" s="65">
        <f t="shared" ref="J635:L635" si="98">J636</f>
        <v>558.9</v>
      </c>
      <c r="K635" s="65">
        <f t="shared" si="98"/>
        <v>527.1</v>
      </c>
      <c r="L635" s="66">
        <f t="shared" si="98"/>
        <v>24</v>
      </c>
      <c r="M635" s="64" t="s">
        <v>817</v>
      </c>
      <c r="N635" s="64" t="s">
        <v>817</v>
      </c>
      <c r="O635" s="67" t="s">
        <v>817</v>
      </c>
      <c r="P635" s="68">
        <v>2255220</v>
      </c>
      <c r="Q635" s="68">
        <v>0</v>
      </c>
      <c r="R635" s="68">
        <v>0</v>
      </c>
      <c r="S635" s="65">
        <f t="shared" si="86"/>
        <v>2255220</v>
      </c>
      <c r="T635" s="68">
        <f t="shared" si="87"/>
        <v>2439.9221032132427</v>
      </c>
      <c r="U635" s="68">
        <f>U636</f>
        <v>2892.2453878610841</v>
      </c>
      <c r="X635" s="8" t="e">
        <f>VLOOKUP(C635,Z:AA,2,FALSE)</f>
        <v>#N/A</v>
      </c>
    </row>
    <row r="636" spans="1:24" ht="35.25" x14ac:dyDescent="0.5">
      <c r="A636" s="8">
        <v>1</v>
      </c>
      <c r="B636" s="134">
        <f>SUBTOTAL(103,$A$381:A636)</f>
        <v>240</v>
      </c>
      <c r="C636" s="40" t="s">
        <v>251</v>
      </c>
      <c r="D636" s="64">
        <v>1986</v>
      </c>
      <c r="E636" s="64"/>
      <c r="F636" s="64" t="s">
        <v>324</v>
      </c>
      <c r="G636" s="64">
        <v>2</v>
      </c>
      <c r="H636" s="64">
        <v>2</v>
      </c>
      <c r="I636" s="65">
        <v>924.3</v>
      </c>
      <c r="J636" s="65">
        <v>558.9</v>
      </c>
      <c r="K636" s="65">
        <v>527.1</v>
      </c>
      <c r="L636" s="66">
        <v>24</v>
      </c>
      <c r="M636" s="64" t="s">
        <v>275</v>
      </c>
      <c r="N636" s="64" t="s">
        <v>276</v>
      </c>
      <c r="O636" s="67" t="s">
        <v>278</v>
      </c>
      <c r="P636" s="68">
        <v>2255220</v>
      </c>
      <c r="Q636" s="68">
        <v>0</v>
      </c>
      <c r="R636" s="68">
        <v>0</v>
      </c>
      <c r="S636" s="65">
        <f t="shared" si="86"/>
        <v>2255220</v>
      </c>
      <c r="T636" s="68">
        <f t="shared" si="87"/>
        <v>2439.9221032132427</v>
      </c>
      <c r="U636" s="68">
        <v>2892.2453878610841</v>
      </c>
      <c r="X636" s="8" t="e">
        <f>VLOOKUP(C636,Z:AA,2,FALSE)</f>
        <v>#N/A</v>
      </c>
    </row>
    <row r="637" spans="1:24" ht="35.25" x14ac:dyDescent="0.5">
      <c r="B637" s="40" t="s">
        <v>937</v>
      </c>
      <c r="C637" s="136"/>
      <c r="D637" s="64" t="s">
        <v>817</v>
      </c>
      <c r="E637" s="64" t="s">
        <v>817</v>
      </c>
      <c r="F637" s="64" t="s">
        <v>817</v>
      </c>
      <c r="G637" s="64" t="s">
        <v>817</v>
      </c>
      <c r="H637" s="64" t="s">
        <v>817</v>
      </c>
      <c r="I637" s="65">
        <f>I638</f>
        <v>622.4</v>
      </c>
      <c r="J637" s="65">
        <f t="shared" ref="J637:L637" si="99">J638</f>
        <v>576.29999999999995</v>
      </c>
      <c r="K637" s="65">
        <f t="shared" si="99"/>
        <v>453.4</v>
      </c>
      <c r="L637" s="66">
        <f t="shared" si="99"/>
        <v>35</v>
      </c>
      <c r="M637" s="64" t="s">
        <v>817</v>
      </c>
      <c r="N637" s="64" t="s">
        <v>817</v>
      </c>
      <c r="O637" s="67" t="s">
        <v>817</v>
      </c>
      <c r="P637" s="68">
        <v>2610900</v>
      </c>
      <c r="Q637" s="68">
        <v>0</v>
      </c>
      <c r="R637" s="68">
        <v>0</v>
      </c>
      <c r="S637" s="65">
        <f t="shared" si="86"/>
        <v>2610900</v>
      </c>
      <c r="T637" s="68">
        <f t="shared" si="87"/>
        <v>4194.8907455012859</v>
      </c>
      <c r="U637" s="68">
        <f>U638</f>
        <v>4856.571336760926</v>
      </c>
      <c r="X637" s="8" t="e">
        <f>VLOOKUP(C637,Z:AA,2,FALSE)</f>
        <v>#N/A</v>
      </c>
    </row>
    <row r="638" spans="1:24" ht="35.25" x14ac:dyDescent="0.45">
      <c r="A638" s="8">
        <v>1</v>
      </c>
      <c r="B638" s="134">
        <f>SUBTOTAL(103,$A$381:A638)</f>
        <v>241</v>
      </c>
      <c r="C638" s="42" t="s">
        <v>2</v>
      </c>
      <c r="D638" s="64">
        <v>1963</v>
      </c>
      <c r="E638" s="64"/>
      <c r="F638" s="64" t="s">
        <v>277</v>
      </c>
      <c r="G638" s="64">
        <v>2</v>
      </c>
      <c r="H638" s="64">
        <v>2</v>
      </c>
      <c r="I638" s="65">
        <v>622.4</v>
      </c>
      <c r="J638" s="65">
        <v>576.29999999999995</v>
      </c>
      <c r="K638" s="65">
        <v>453.4</v>
      </c>
      <c r="L638" s="66">
        <v>35</v>
      </c>
      <c r="M638" s="64" t="s">
        <v>275</v>
      </c>
      <c r="N638" s="64" t="s">
        <v>276</v>
      </c>
      <c r="O638" s="67" t="s">
        <v>278</v>
      </c>
      <c r="P638" s="68">
        <v>2610900</v>
      </c>
      <c r="Q638" s="68">
        <v>0</v>
      </c>
      <c r="R638" s="68">
        <v>0</v>
      </c>
      <c r="S638" s="65">
        <f t="shared" si="86"/>
        <v>2610900</v>
      </c>
      <c r="T638" s="68">
        <f t="shared" si="87"/>
        <v>4194.8907455012859</v>
      </c>
      <c r="U638" s="68">
        <v>4856.571336760926</v>
      </c>
      <c r="X638" s="8" t="e">
        <f>VLOOKUP(C638,Z:AA,2,FALSE)</f>
        <v>#N/A</v>
      </c>
    </row>
    <row r="639" spans="1:24" ht="35.25" x14ac:dyDescent="0.5">
      <c r="B639" s="40" t="s">
        <v>938</v>
      </c>
      <c r="C639" s="42"/>
      <c r="D639" s="64" t="s">
        <v>817</v>
      </c>
      <c r="E639" s="64" t="s">
        <v>817</v>
      </c>
      <c r="F639" s="64" t="s">
        <v>817</v>
      </c>
      <c r="G639" s="64" t="s">
        <v>817</v>
      </c>
      <c r="H639" s="64" t="s">
        <v>817</v>
      </c>
      <c r="I639" s="65">
        <f>I640</f>
        <v>531.9</v>
      </c>
      <c r="J639" s="65">
        <f t="shared" ref="J639:L639" si="100">J640</f>
        <v>471.5</v>
      </c>
      <c r="K639" s="65">
        <f t="shared" si="100"/>
        <v>438.4</v>
      </c>
      <c r="L639" s="66">
        <f t="shared" si="100"/>
        <v>22</v>
      </c>
      <c r="M639" s="64" t="s">
        <v>817</v>
      </c>
      <c r="N639" s="64" t="s">
        <v>817</v>
      </c>
      <c r="O639" s="67" t="s">
        <v>817</v>
      </c>
      <c r="P639" s="68">
        <v>3133080</v>
      </c>
      <c r="Q639" s="68">
        <v>0</v>
      </c>
      <c r="R639" s="68">
        <v>0</v>
      </c>
      <c r="S639" s="65">
        <f t="shared" si="86"/>
        <v>3133080</v>
      </c>
      <c r="T639" s="68">
        <f t="shared" si="87"/>
        <v>5890.3553299492387</v>
      </c>
      <c r="U639" s="68">
        <f>U640</f>
        <v>6819.4698251551044</v>
      </c>
      <c r="X639" s="8" t="e">
        <f>VLOOKUP(C639,Z:AA,2,FALSE)</f>
        <v>#N/A</v>
      </c>
    </row>
    <row r="640" spans="1:24" ht="35.25" x14ac:dyDescent="0.45">
      <c r="A640" s="8">
        <v>1</v>
      </c>
      <c r="B640" s="134">
        <f>SUBTOTAL(103,$A$381:A640)</f>
        <v>242</v>
      </c>
      <c r="C640" s="42" t="s">
        <v>1</v>
      </c>
      <c r="D640" s="64">
        <v>1962</v>
      </c>
      <c r="E640" s="64"/>
      <c r="F640" s="64" t="s">
        <v>277</v>
      </c>
      <c r="G640" s="64">
        <v>2</v>
      </c>
      <c r="H640" s="64">
        <v>2</v>
      </c>
      <c r="I640" s="65">
        <v>531.9</v>
      </c>
      <c r="J640" s="65">
        <v>471.5</v>
      </c>
      <c r="K640" s="65">
        <v>438.4</v>
      </c>
      <c r="L640" s="66">
        <v>22</v>
      </c>
      <c r="M640" s="64" t="s">
        <v>275</v>
      </c>
      <c r="N640" s="64" t="s">
        <v>276</v>
      </c>
      <c r="O640" s="67" t="s">
        <v>278</v>
      </c>
      <c r="P640" s="68">
        <v>3133080</v>
      </c>
      <c r="Q640" s="68">
        <v>0</v>
      </c>
      <c r="R640" s="68">
        <v>0</v>
      </c>
      <c r="S640" s="65">
        <f t="shared" si="86"/>
        <v>3133080</v>
      </c>
      <c r="T640" s="68">
        <f t="shared" si="87"/>
        <v>5890.3553299492387</v>
      </c>
      <c r="U640" s="68">
        <v>6819.4698251551044</v>
      </c>
      <c r="X640" s="8" t="e">
        <f>VLOOKUP(C640,Z:AA,2,FALSE)</f>
        <v>#N/A</v>
      </c>
    </row>
    <row r="641" spans="1:24" ht="35.25" x14ac:dyDescent="0.5">
      <c r="B641" s="40" t="s">
        <v>896</v>
      </c>
      <c r="C641" s="133"/>
      <c r="D641" s="64" t="s">
        <v>817</v>
      </c>
      <c r="E641" s="64" t="s">
        <v>817</v>
      </c>
      <c r="F641" s="64" t="s">
        <v>817</v>
      </c>
      <c r="G641" s="64" t="s">
        <v>817</v>
      </c>
      <c r="H641" s="64" t="s">
        <v>817</v>
      </c>
      <c r="I641" s="65">
        <f>I642</f>
        <v>7845.75</v>
      </c>
      <c r="J641" s="65">
        <f t="shared" ref="J641:L641" si="101">J642</f>
        <v>6087.05</v>
      </c>
      <c r="K641" s="65">
        <f t="shared" si="101"/>
        <v>5920.85</v>
      </c>
      <c r="L641" s="66">
        <f t="shared" si="101"/>
        <v>225</v>
      </c>
      <c r="M641" s="64" t="s">
        <v>817</v>
      </c>
      <c r="N641" s="64" t="s">
        <v>817</v>
      </c>
      <c r="O641" s="67" t="s">
        <v>960</v>
      </c>
      <c r="P641" s="68">
        <v>7250046.1200000001</v>
      </c>
      <c r="Q641" s="68">
        <v>0</v>
      </c>
      <c r="R641" s="68">
        <v>0</v>
      </c>
      <c r="S641" s="65">
        <f t="shared" si="86"/>
        <v>7250046.1200000001</v>
      </c>
      <c r="T641" s="68">
        <f t="shared" si="87"/>
        <v>924.07304846572981</v>
      </c>
      <c r="U641" s="68">
        <f>U642</f>
        <v>1541.0789280820827</v>
      </c>
      <c r="X641" s="8" t="e">
        <f>VLOOKUP(C641,Z:AA,2,FALSE)</f>
        <v>#N/A</v>
      </c>
    </row>
    <row r="642" spans="1:24" ht="35.25" x14ac:dyDescent="0.5">
      <c r="A642" s="8">
        <v>1</v>
      </c>
      <c r="B642" s="134">
        <f>SUBTOTAL(103,$A$381:A642)</f>
        <v>243</v>
      </c>
      <c r="C642" s="41" t="s">
        <v>758</v>
      </c>
      <c r="D642" s="64">
        <v>1973</v>
      </c>
      <c r="E642" s="64">
        <v>1973</v>
      </c>
      <c r="F642" s="64" t="s">
        <v>331</v>
      </c>
      <c r="G642" s="64">
        <v>5</v>
      </c>
      <c r="H642" s="64">
        <v>8</v>
      </c>
      <c r="I642" s="65">
        <v>7845.75</v>
      </c>
      <c r="J642" s="65">
        <v>6087.05</v>
      </c>
      <c r="K642" s="65">
        <v>5920.85</v>
      </c>
      <c r="L642" s="66">
        <v>225</v>
      </c>
      <c r="M642" s="64" t="s">
        <v>275</v>
      </c>
      <c r="N642" s="64" t="s">
        <v>279</v>
      </c>
      <c r="O642" s="67" t="s">
        <v>793</v>
      </c>
      <c r="P642" s="68">
        <v>7250046.1200000001</v>
      </c>
      <c r="Q642" s="68">
        <v>0</v>
      </c>
      <c r="R642" s="68">
        <v>0</v>
      </c>
      <c r="S642" s="65">
        <f t="shared" si="86"/>
        <v>7250046.1200000001</v>
      </c>
      <c r="T642" s="68">
        <f t="shared" si="87"/>
        <v>924.07304846572981</v>
      </c>
      <c r="U642" s="68">
        <v>1541.0789280820827</v>
      </c>
      <c r="X642" s="8" t="e">
        <f>VLOOKUP(C642,Z:AA,2,FALSE)</f>
        <v>#N/A</v>
      </c>
    </row>
    <row r="643" spans="1:24" ht="35.25" x14ac:dyDescent="0.5">
      <c r="B643" s="40" t="s">
        <v>939</v>
      </c>
      <c r="C643" s="41"/>
      <c r="D643" s="64" t="s">
        <v>817</v>
      </c>
      <c r="E643" s="64" t="s">
        <v>817</v>
      </c>
      <c r="F643" s="64" t="s">
        <v>817</v>
      </c>
      <c r="G643" s="64" t="s">
        <v>817</v>
      </c>
      <c r="H643" s="64" t="s">
        <v>817</v>
      </c>
      <c r="I643" s="65">
        <f>I644</f>
        <v>550.20000000000005</v>
      </c>
      <c r="J643" s="65">
        <f t="shared" ref="J643:L643" si="102">J644</f>
        <v>517.20000000000005</v>
      </c>
      <c r="K643" s="65">
        <f t="shared" si="102"/>
        <v>517.20000000000005</v>
      </c>
      <c r="L643" s="66">
        <f t="shared" si="102"/>
        <v>20</v>
      </c>
      <c r="M643" s="64" t="s">
        <v>817</v>
      </c>
      <c r="N643" s="64" t="s">
        <v>817</v>
      </c>
      <c r="O643" s="67" t="s">
        <v>960</v>
      </c>
      <c r="P643" s="68">
        <v>2259013.8299999996</v>
      </c>
      <c r="Q643" s="68">
        <v>0</v>
      </c>
      <c r="R643" s="68">
        <v>0</v>
      </c>
      <c r="S643" s="65">
        <f t="shared" si="86"/>
        <v>2259013.8299999996</v>
      </c>
      <c r="T643" s="68">
        <f t="shared" si="87"/>
        <v>4105.804852780806</v>
      </c>
      <c r="U643" s="68">
        <f>U644</f>
        <v>6592.6499454743725</v>
      </c>
      <c r="X643" s="8" t="e">
        <f>VLOOKUP(C643,Z:AA,2,FALSE)</f>
        <v>#N/A</v>
      </c>
    </row>
    <row r="644" spans="1:24" ht="35.25" x14ac:dyDescent="0.5">
      <c r="A644" s="8">
        <v>1</v>
      </c>
      <c r="B644" s="134">
        <f>SUBTOTAL(103,$A$381:A644)</f>
        <v>244</v>
      </c>
      <c r="C644" s="41" t="s">
        <v>764</v>
      </c>
      <c r="D644" s="64">
        <v>1970</v>
      </c>
      <c r="E644" s="64"/>
      <c r="F644" s="64" t="s">
        <v>277</v>
      </c>
      <c r="G644" s="64">
        <v>2</v>
      </c>
      <c r="H644" s="64">
        <v>2</v>
      </c>
      <c r="I644" s="65">
        <v>550.20000000000005</v>
      </c>
      <c r="J644" s="65">
        <v>517.20000000000005</v>
      </c>
      <c r="K644" s="65">
        <v>517.20000000000005</v>
      </c>
      <c r="L644" s="66">
        <v>20</v>
      </c>
      <c r="M644" s="64" t="s">
        <v>275</v>
      </c>
      <c r="N644" s="64" t="s">
        <v>276</v>
      </c>
      <c r="O644" s="67" t="s">
        <v>278</v>
      </c>
      <c r="P644" s="68">
        <v>2259013.8299999996</v>
      </c>
      <c r="Q644" s="68">
        <v>0</v>
      </c>
      <c r="R644" s="68">
        <v>0</v>
      </c>
      <c r="S644" s="65">
        <f t="shared" si="86"/>
        <v>2259013.8299999996</v>
      </c>
      <c r="T644" s="68">
        <f t="shared" si="87"/>
        <v>4105.804852780806</v>
      </c>
      <c r="U644" s="68">
        <v>6592.6499454743725</v>
      </c>
      <c r="X644" s="8" t="e">
        <f>VLOOKUP(C644,Z:AA,2,FALSE)</f>
        <v>#N/A</v>
      </c>
    </row>
    <row r="645" spans="1:24" ht="35.25" x14ac:dyDescent="0.5">
      <c r="B645" s="40" t="s">
        <v>897</v>
      </c>
      <c r="C645" s="41"/>
      <c r="D645" s="64" t="s">
        <v>817</v>
      </c>
      <c r="E645" s="64" t="s">
        <v>817</v>
      </c>
      <c r="F645" s="64" t="s">
        <v>817</v>
      </c>
      <c r="G645" s="64" t="s">
        <v>817</v>
      </c>
      <c r="H645" s="64" t="s">
        <v>817</v>
      </c>
      <c r="I645" s="65">
        <f>I646</f>
        <v>1206.8</v>
      </c>
      <c r="J645" s="65">
        <f t="shared" ref="J645:L645" si="103">J646</f>
        <v>1107.8</v>
      </c>
      <c r="K645" s="65">
        <f t="shared" si="103"/>
        <v>1107.8</v>
      </c>
      <c r="L645" s="66">
        <f t="shared" si="103"/>
        <v>30</v>
      </c>
      <c r="M645" s="64" t="s">
        <v>817</v>
      </c>
      <c r="N645" s="64" t="s">
        <v>817</v>
      </c>
      <c r="O645" s="67" t="s">
        <v>960</v>
      </c>
      <c r="P645" s="68">
        <v>2622646.19</v>
      </c>
      <c r="Q645" s="68">
        <v>0</v>
      </c>
      <c r="R645" s="68">
        <v>0</v>
      </c>
      <c r="S645" s="65">
        <f t="shared" si="86"/>
        <v>2622646.19</v>
      </c>
      <c r="T645" s="68">
        <f t="shared" si="87"/>
        <v>2173.2235581703681</v>
      </c>
      <c r="U645" s="68">
        <f>U646</f>
        <v>3516.6663241630758</v>
      </c>
      <c r="X645" s="8" t="e">
        <f>VLOOKUP(C645,Z:AA,2,FALSE)</f>
        <v>#N/A</v>
      </c>
    </row>
    <row r="646" spans="1:24" ht="35.25" x14ac:dyDescent="0.5">
      <c r="A646" s="8">
        <v>1</v>
      </c>
      <c r="B646" s="134">
        <f>SUBTOTAL(103,$A$381:A646)</f>
        <v>245</v>
      </c>
      <c r="C646" s="41" t="s">
        <v>761</v>
      </c>
      <c r="D646" s="64">
        <v>1973</v>
      </c>
      <c r="E646" s="64">
        <v>2006</v>
      </c>
      <c r="F646" s="64" t="s">
        <v>277</v>
      </c>
      <c r="G646" s="64">
        <v>3</v>
      </c>
      <c r="H646" s="64">
        <v>2</v>
      </c>
      <c r="I646" s="65">
        <v>1206.8</v>
      </c>
      <c r="J646" s="65">
        <v>1107.8</v>
      </c>
      <c r="K646" s="65">
        <v>1107.8</v>
      </c>
      <c r="L646" s="66">
        <v>30</v>
      </c>
      <c r="M646" s="64" t="s">
        <v>275</v>
      </c>
      <c r="N646" s="64" t="s">
        <v>279</v>
      </c>
      <c r="O646" s="67" t="s">
        <v>794</v>
      </c>
      <c r="P646" s="68">
        <v>2622646.19</v>
      </c>
      <c r="Q646" s="68">
        <v>0</v>
      </c>
      <c r="R646" s="68">
        <v>0</v>
      </c>
      <c r="S646" s="65">
        <f t="shared" si="86"/>
        <v>2622646.19</v>
      </c>
      <c r="T646" s="68">
        <f t="shared" si="87"/>
        <v>2173.2235581703681</v>
      </c>
      <c r="U646" s="68">
        <v>3516.6663241630758</v>
      </c>
      <c r="X646" s="8" t="e">
        <f>VLOOKUP(C646,Z:AA,2,FALSE)</f>
        <v>#N/A</v>
      </c>
    </row>
    <row r="647" spans="1:24" ht="35.25" x14ac:dyDescent="0.5">
      <c r="B647" s="40" t="s">
        <v>899</v>
      </c>
      <c r="C647" s="133"/>
      <c r="D647" s="64" t="s">
        <v>817</v>
      </c>
      <c r="E647" s="64" t="s">
        <v>817</v>
      </c>
      <c r="F647" s="64" t="s">
        <v>817</v>
      </c>
      <c r="G647" s="64" t="s">
        <v>817</v>
      </c>
      <c r="H647" s="64" t="s">
        <v>817</v>
      </c>
      <c r="I647" s="65">
        <f>SUM(I648:I655)</f>
        <v>14693.869999999999</v>
      </c>
      <c r="J647" s="65">
        <f t="shared" ref="J647:L647" si="104">SUM(J648:J655)</f>
        <v>11242.789999999999</v>
      </c>
      <c r="K647" s="65">
        <f t="shared" si="104"/>
        <v>11093.99</v>
      </c>
      <c r="L647" s="66">
        <f t="shared" si="104"/>
        <v>542</v>
      </c>
      <c r="M647" s="64" t="s">
        <v>817</v>
      </c>
      <c r="N647" s="64" t="s">
        <v>817</v>
      </c>
      <c r="O647" s="67" t="s">
        <v>960</v>
      </c>
      <c r="P647" s="68">
        <v>29283340</v>
      </c>
      <c r="Q647" s="68">
        <v>0</v>
      </c>
      <c r="R647" s="68">
        <v>0</v>
      </c>
      <c r="S647" s="65">
        <f t="shared" si="86"/>
        <v>29283340</v>
      </c>
      <c r="T647" s="68">
        <f t="shared" si="87"/>
        <v>1992.8949963488178</v>
      </c>
      <c r="U647" s="68">
        <f>MAX(U648:U655)</f>
        <v>5562.5346323979629</v>
      </c>
      <c r="X647" s="8" t="e">
        <f>VLOOKUP(C647,Z:AA,2,FALSE)</f>
        <v>#N/A</v>
      </c>
    </row>
    <row r="648" spans="1:24" ht="35.25" x14ac:dyDescent="0.5">
      <c r="A648" s="8">
        <v>1</v>
      </c>
      <c r="B648" s="134">
        <f>SUBTOTAL(103,$A$381:A648)</f>
        <v>246</v>
      </c>
      <c r="C648" s="40" t="s">
        <v>125</v>
      </c>
      <c r="D648" s="64">
        <v>1992</v>
      </c>
      <c r="E648" s="64"/>
      <c r="F648" s="64" t="s">
        <v>277</v>
      </c>
      <c r="G648" s="64">
        <v>3</v>
      </c>
      <c r="H648" s="64">
        <v>2</v>
      </c>
      <c r="I648" s="65">
        <v>1555.9</v>
      </c>
      <c r="J648" s="65">
        <v>1062.8</v>
      </c>
      <c r="K648" s="65">
        <v>1019.8</v>
      </c>
      <c r="L648" s="66">
        <v>42</v>
      </c>
      <c r="M648" s="64" t="s">
        <v>275</v>
      </c>
      <c r="N648" s="64" t="s">
        <v>279</v>
      </c>
      <c r="O648" s="67" t="s">
        <v>295</v>
      </c>
      <c r="P648" s="68">
        <v>3312500</v>
      </c>
      <c r="Q648" s="68">
        <v>0</v>
      </c>
      <c r="R648" s="68">
        <v>0</v>
      </c>
      <c r="S648" s="65">
        <f t="shared" si="86"/>
        <v>3312500</v>
      </c>
      <c r="T648" s="68">
        <f t="shared" si="87"/>
        <v>2128.9928658654153</v>
      </c>
      <c r="U648" s="68">
        <v>2574.148242174947</v>
      </c>
      <c r="X648" s="8" t="e">
        <f>VLOOKUP(C648,Z:AA,2,FALSE)</f>
        <v>#N/A</v>
      </c>
    </row>
    <row r="649" spans="1:24" ht="35.25" x14ac:dyDescent="0.5">
      <c r="A649" s="8">
        <v>1</v>
      </c>
      <c r="B649" s="134">
        <f>SUBTOTAL(103,$A$381:A649)</f>
        <v>247</v>
      </c>
      <c r="C649" s="40" t="s">
        <v>130</v>
      </c>
      <c r="D649" s="64">
        <v>1983</v>
      </c>
      <c r="E649" s="64"/>
      <c r="F649" s="64" t="s">
        <v>277</v>
      </c>
      <c r="G649" s="64">
        <v>2</v>
      </c>
      <c r="H649" s="64">
        <v>3</v>
      </c>
      <c r="I649" s="65">
        <v>1039.7</v>
      </c>
      <c r="J649" s="65">
        <v>968.1</v>
      </c>
      <c r="K649" s="65">
        <v>908.6</v>
      </c>
      <c r="L649" s="66">
        <v>46</v>
      </c>
      <c r="M649" s="64" t="s">
        <v>275</v>
      </c>
      <c r="N649" s="64" t="s">
        <v>279</v>
      </c>
      <c r="O649" s="67" t="s">
        <v>295</v>
      </c>
      <c r="P649" s="68">
        <v>3771000</v>
      </c>
      <c r="Q649" s="68">
        <v>0</v>
      </c>
      <c r="R649" s="68">
        <v>0</v>
      </c>
      <c r="S649" s="65">
        <f t="shared" si="86"/>
        <v>3771000</v>
      </c>
      <c r="T649" s="68">
        <f t="shared" si="87"/>
        <v>3627.007790708858</v>
      </c>
      <c r="U649" s="68">
        <v>4385.3861036837552</v>
      </c>
      <c r="X649" s="8" t="e">
        <f>VLOOKUP(C649,Z:AA,2,FALSE)</f>
        <v>#N/A</v>
      </c>
    </row>
    <row r="650" spans="1:24" ht="35.25" x14ac:dyDescent="0.5">
      <c r="A650" s="8">
        <v>1</v>
      </c>
      <c r="B650" s="134">
        <f>SUBTOTAL(103,$A$381:A650)</f>
        <v>248</v>
      </c>
      <c r="C650" s="40" t="s">
        <v>128</v>
      </c>
      <c r="D650" s="64">
        <v>1981</v>
      </c>
      <c r="E650" s="64"/>
      <c r="F650" s="64" t="s">
        <v>277</v>
      </c>
      <c r="G650" s="64">
        <v>2</v>
      </c>
      <c r="H650" s="64">
        <v>3</v>
      </c>
      <c r="I650" s="65">
        <v>1572.8</v>
      </c>
      <c r="J650" s="65">
        <v>971.5</v>
      </c>
      <c r="K650" s="65">
        <v>925.2</v>
      </c>
      <c r="L650" s="66">
        <v>44</v>
      </c>
      <c r="M650" s="64" t="s">
        <v>275</v>
      </c>
      <c r="N650" s="64" t="s">
        <v>279</v>
      </c>
      <c r="O650" s="67" t="s">
        <v>295</v>
      </c>
      <c r="P650" s="68">
        <v>4430000</v>
      </c>
      <c r="Q650" s="68">
        <v>0</v>
      </c>
      <c r="R650" s="68">
        <v>0</v>
      </c>
      <c r="S650" s="65">
        <f t="shared" si="86"/>
        <v>4430000</v>
      </c>
      <c r="T650" s="68">
        <f t="shared" si="87"/>
        <v>2816.6327568667348</v>
      </c>
      <c r="U650" s="68">
        <v>3437.9188446726571</v>
      </c>
      <c r="X650" s="8" t="e">
        <f>VLOOKUP(C650,Z:AA,2,FALSE)</f>
        <v>#N/A</v>
      </c>
    </row>
    <row r="651" spans="1:24" ht="35.25" x14ac:dyDescent="0.5">
      <c r="A651" s="8">
        <v>1</v>
      </c>
      <c r="B651" s="134">
        <f>SUBTOTAL(103,$A$381:A651)</f>
        <v>249</v>
      </c>
      <c r="C651" s="40" t="s">
        <v>131</v>
      </c>
      <c r="D651" s="64">
        <v>1975</v>
      </c>
      <c r="E651" s="64"/>
      <c r="F651" s="64" t="s">
        <v>277</v>
      </c>
      <c r="G651" s="64">
        <v>2</v>
      </c>
      <c r="H651" s="64">
        <v>2</v>
      </c>
      <c r="I651" s="65">
        <v>786.44</v>
      </c>
      <c r="J651" s="65">
        <v>726.3</v>
      </c>
      <c r="K651" s="65">
        <v>726.3</v>
      </c>
      <c r="L651" s="66">
        <v>27</v>
      </c>
      <c r="M651" s="64" t="s">
        <v>275</v>
      </c>
      <c r="N651" s="64" t="s">
        <v>279</v>
      </c>
      <c r="O651" s="67" t="s">
        <v>295</v>
      </c>
      <c r="P651" s="68">
        <v>3350000</v>
      </c>
      <c r="Q651" s="68">
        <v>0</v>
      </c>
      <c r="R651" s="68">
        <v>0</v>
      </c>
      <c r="S651" s="65">
        <f t="shared" si="86"/>
        <v>3350000</v>
      </c>
      <c r="T651" s="68">
        <f t="shared" si="87"/>
        <v>4259.7019480189201</v>
      </c>
      <c r="U651" s="68">
        <v>5047.67</v>
      </c>
      <c r="X651" s="8" t="e">
        <f>VLOOKUP(C651,Z:AA,2,FALSE)</f>
        <v>#N/A</v>
      </c>
    </row>
    <row r="652" spans="1:24" ht="35.25" x14ac:dyDescent="0.5">
      <c r="A652" s="8">
        <v>1</v>
      </c>
      <c r="B652" s="134">
        <f>SUBTOTAL(103,$A$381:A652)</f>
        <v>250</v>
      </c>
      <c r="C652" s="40" t="s">
        <v>129</v>
      </c>
      <c r="D652" s="64">
        <v>1972</v>
      </c>
      <c r="E652" s="64"/>
      <c r="F652" s="64" t="s">
        <v>277</v>
      </c>
      <c r="G652" s="64">
        <v>2</v>
      </c>
      <c r="H652" s="64">
        <v>2</v>
      </c>
      <c r="I652" s="65">
        <v>669.61</v>
      </c>
      <c r="J652" s="65">
        <v>621.29</v>
      </c>
      <c r="K652" s="65">
        <v>621.29</v>
      </c>
      <c r="L652" s="66">
        <v>12</v>
      </c>
      <c r="M652" s="64" t="s">
        <v>275</v>
      </c>
      <c r="N652" s="64" t="s">
        <v>279</v>
      </c>
      <c r="O652" s="67" t="s">
        <v>296</v>
      </c>
      <c r="P652" s="68">
        <v>3080600</v>
      </c>
      <c r="Q652" s="68">
        <v>0</v>
      </c>
      <c r="R652" s="68">
        <v>0</v>
      </c>
      <c r="S652" s="65">
        <f t="shared" si="86"/>
        <v>3080600</v>
      </c>
      <c r="T652" s="68">
        <f t="shared" si="87"/>
        <v>4600.5884022042683</v>
      </c>
      <c r="U652" s="68">
        <v>5562.5346323979629</v>
      </c>
      <c r="X652" s="8" t="e">
        <f>VLOOKUP(C652,Z:AA,2,FALSE)</f>
        <v>#N/A</v>
      </c>
    </row>
    <row r="653" spans="1:24" ht="35.25" x14ac:dyDescent="0.5">
      <c r="A653" s="8">
        <v>1</v>
      </c>
      <c r="B653" s="134">
        <f>SUBTOTAL(103,$A$381:A653)</f>
        <v>251</v>
      </c>
      <c r="C653" s="40" t="s">
        <v>126</v>
      </c>
      <c r="D653" s="64">
        <v>1978</v>
      </c>
      <c r="E653" s="64"/>
      <c r="F653" s="64" t="s">
        <v>298</v>
      </c>
      <c r="G653" s="64">
        <v>5</v>
      </c>
      <c r="H653" s="64">
        <v>4</v>
      </c>
      <c r="I653" s="65">
        <v>4027.2</v>
      </c>
      <c r="J653" s="65">
        <v>3079</v>
      </c>
      <c r="K653" s="65">
        <v>3079</v>
      </c>
      <c r="L653" s="66">
        <v>157</v>
      </c>
      <c r="M653" s="64" t="s">
        <v>275</v>
      </c>
      <c r="N653" s="64" t="s">
        <v>279</v>
      </c>
      <c r="O653" s="67" t="s">
        <v>296</v>
      </c>
      <c r="P653" s="68">
        <v>3404280</v>
      </c>
      <c r="Q653" s="68">
        <v>0</v>
      </c>
      <c r="R653" s="68">
        <v>0</v>
      </c>
      <c r="S653" s="65">
        <f t="shared" si="86"/>
        <v>3404280</v>
      </c>
      <c r="T653" s="68">
        <f t="shared" si="87"/>
        <v>845.32181168057218</v>
      </c>
      <c r="U653" s="68">
        <v>1161.5029555500373</v>
      </c>
      <c r="X653" s="8" t="e">
        <f>VLOOKUP(C653,Z:AA,2,FALSE)</f>
        <v>#N/A</v>
      </c>
    </row>
    <row r="654" spans="1:24" ht="35.25" x14ac:dyDescent="0.5">
      <c r="A654" s="8">
        <v>1</v>
      </c>
      <c r="B654" s="134">
        <f>SUBTOTAL(103,$A$381:A654)</f>
        <v>252</v>
      </c>
      <c r="C654" s="40" t="s">
        <v>127</v>
      </c>
      <c r="D654" s="64">
        <v>1986</v>
      </c>
      <c r="E654" s="64"/>
      <c r="F654" s="64" t="s">
        <v>277</v>
      </c>
      <c r="G654" s="64">
        <v>5</v>
      </c>
      <c r="H654" s="64">
        <v>1</v>
      </c>
      <c r="I654" s="65">
        <v>3459.92</v>
      </c>
      <c r="J654" s="65">
        <v>2342</v>
      </c>
      <c r="K654" s="65">
        <v>2342</v>
      </c>
      <c r="L654" s="66">
        <v>145</v>
      </c>
      <c r="M654" s="64" t="s">
        <v>275</v>
      </c>
      <c r="N654" s="64" t="s">
        <v>279</v>
      </c>
      <c r="O654" s="67" t="s">
        <v>296</v>
      </c>
      <c r="P654" s="68">
        <v>4675000</v>
      </c>
      <c r="Q654" s="68">
        <v>0</v>
      </c>
      <c r="R654" s="68">
        <v>0</v>
      </c>
      <c r="S654" s="65">
        <f t="shared" ref="S654:S717" si="105">P654-Q654-R654</f>
        <v>4675000</v>
      </c>
      <c r="T654" s="68">
        <f t="shared" ref="T654:T717" si="106">P654/I654</f>
        <v>1351.1873106892645</v>
      </c>
      <c r="U654" s="68">
        <v>1633.671994219653</v>
      </c>
      <c r="X654" s="8" t="e">
        <f>VLOOKUP(C654,Z:AA,2,FALSE)</f>
        <v>#N/A</v>
      </c>
    </row>
    <row r="655" spans="1:24" ht="35.25" x14ac:dyDescent="0.5">
      <c r="A655" s="8">
        <v>1</v>
      </c>
      <c r="B655" s="134">
        <f>SUBTOTAL(103,$A$381:A655)</f>
        <v>253</v>
      </c>
      <c r="C655" s="40" t="s">
        <v>132</v>
      </c>
      <c r="D655" s="64">
        <v>1978</v>
      </c>
      <c r="E655" s="64"/>
      <c r="F655" s="64" t="s">
        <v>277</v>
      </c>
      <c r="G655" s="64">
        <v>3</v>
      </c>
      <c r="H655" s="64">
        <v>3</v>
      </c>
      <c r="I655" s="65">
        <v>1582.3</v>
      </c>
      <c r="J655" s="65">
        <v>1471.8</v>
      </c>
      <c r="K655" s="65">
        <v>1471.8</v>
      </c>
      <c r="L655" s="66">
        <v>69</v>
      </c>
      <c r="M655" s="64" t="s">
        <v>275</v>
      </c>
      <c r="N655" s="64" t="s">
        <v>279</v>
      </c>
      <c r="O655" s="67" t="s">
        <v>296</v>
      </c>
      <c r="P655" s="68">
        <v>3259960</v>
      </c>
      <c r="Q655" s="68">
        <v>0</v>
      </c>
      <c r="R655" s="68">
        <v>0</v>
      </c>
      <c r="S655" s="65">
        <f t="shared" si="105"/>
        <v>3259960</v>
      </c>
      <c r="T655" s="68">
        <f t="shared" si="106"/>
        <v>2060.2667003728748</v>
      </c>
      <c r="U655" s="68">
        <v>2830.740892371864</v>
      </c>
      <c r="X655" s="8" t="e">
        <f>VLOOKUP(C655,Z:AA,2,FALSE)</f>
        <v>#N/A</v>
      </c>
    </row>
    <row r="656" spans="1:24" ht="35.25" x14ac:dyDescent="0.5">
      <c r="B656" s="40" t="s">
        <v>904</v>
      </c>
      <c r="C656" s="133"/>
      <c r="D656" s="64" t="s">
        <v>817</v>
      </c>
      <c r="E656" s="64" t="s">
        <v>817</v>
      </c>
      <c r="F656" s="64" t="s">
        <v>817</v>
      </c>
      <c r="G656" s="64" t="s">
        <v>817</v>
      </c>
      <c r="H656" s="64" t="s">
        <v>817</v>
      </c>
      <c r="I656" s="65">
        <f>I657</f>
        <v>791.5</v>
      </c>
      <c r="J656" s="65">
        <f t="shared" ref="J656:L656" si="107">J657</f>
        <v>725.1</v>
      </c>
      <c r="K656" s="65">
        <f t="shared" si="107"/>
        <v>725.1</v>
      </c>
      <c r="L656" s="66">
        <f t="shared" si="107"/>
        <v>42</v>
      </c>
      <c r="M656" s="64" t="s">
        <v>817</v>
      </c>
      <c r="N656" s="64" t="s">
        <v>817</v>
      </c>
      <c r="O656" s="67" t="s">
        <v>960</v>
      </c>
      <c r="P656" s="68">
        <v>3328825.5</v>
      </c>
      <c r="Q656" s="68">
        <v>0</v>
      </c>
      <c r="R656" s="68">
        <v>0</v>
      </c>
      <c r="S656" s="65">
        <f t="shared" si="105"/>
        <v>3328825.5</v>
      </c>
      <c r="T656" s="68">
        <f t="shared" si="106"/>
        <v>4205.7176247631078</v>
      </c>
      <c r="U656" s="68">
        <f>U657</f>
        <v>4964.6860391661403</v>
      </c>
      <c r="X656" s="8" t="e">
        <f>VLOOKUP(C656,Z:AA,2,FALSE)</f>
        <v>#N/A</v>
      </c>
    </row>
    <row r="657" spans="1:24" ht="35.25" x14ac:dyDescent="0.5">
      <c r="A657" s="8">
        <v>1</v>
      </c>
      <c r="B657" s="134">
        <f>SUBTOTAL(103,$A$381:A657)</f>
        <v>254</v>
      </c>
      <c r="C657" s="40" t="s">
        <v>181</v>
      </c>
      <c r="D657" s="64">
        <v>1968</v>
      </c>
      <c r="E657" s="64">
        <v>2009</v>
      </c>
      <c r="F657" s="64" t="s">
        <v>277</v>
      </c>
      <c r="G657" s="64">
        <v>2</v>
      </c>
      <c r="H657" s="64">
        <v>2</v>
      </c>
      <c r="I657" s="65">
        <v>791.5</v>
      </c>
      <c r="J657" s="65">
        <v>725.1</v>
      </c>
      <c r="K657" s="65">
        <v>725.1</v>
      </c>
      <c r="L657" s="66">
        <v>42</v>
      </c>
      <c r="M657" s="64" t="s">
        <v>275</v>
      </c>
      <c r="N657" s="64" t="s">
        <v>276</v>
      </c>
      <c r="O657" s="67" t="s">
        <v>278</v>
      </c>
      <c r="P657" s="68">
        <v>3328825.5</v>
      </c>
      <c r="Q657" s="68">
        <v>0</v>
      </c>
      <c r="R657" s="68">
        <v>0</v>
      </c>
      <c r="S657" s="65">
        <f t="shared" si="105"/>
        <v>3328825.5</v>
      </c>
      <c r="T657" s="68">
        <f t="shared" si="106"/>
        <v>4205.7176247631078</v>
      </c>
      <c r="U657" s="68">
        <v>4964.6860391661403</v>
      </c>
      <c r="X657" s="8" t="e">
        <f>VLOOKUP(C657,Z:AA,2,FALSE)</f>
        <v>#N/A</v>
      </c>
    </row>
    <row r="658" spans="1:24" ht="35.25" x14ac:dyDescent="0.5">
      <c r="B658" s="40" t="s">
        <v>903</v>
      </c>
      <c r="C658" s="40"/>
      <c r="D658" s="64" t="s">
        <v>817</v>
      </c>
      <c r="E658" s="64" t="s">
        <v>817</v>
      </c>
      <c r="F658" s="64" t="s">
        <v>817</v>
      </c>
      <c r="G658" s="64" t="s">
        <v>817</v>
      </c>
      <c r="H658" s="64" t="s">
        <v>817</v>
      </c>
      <c r="I658" s="65">
        <f>I659+I660</f>
        <v>910.90000000000009</v>
      </c>
      <c r="J658" s="65">
        <f t="shared" ref="J658:L658" si="108">J659+J660</f>
        <v>796.59999999999991</v>
      </c>
      <c r="K658" s="65">
        <f t="shared" si="108"/>
        <v>753.7</v>
      </c>
      <c r="L658" s="66">
        <f t="shared" si="108"/>
        <v>39</v>
      </c>
      <c r="M658" s="64" t="s">
        <v>817</v>
      </c>
      <c r="N658" s="64" t="s">
        <v>817</v>
      </c>
      <c r="O658" s="67" t="s">
        <v>960</v>
      </c>
      <c r="P658" s="68">
        <v>5279138.41</v>
      </c>
      <c r="Q658" s="68">
        <v>0</v>
      </c>
      <c r="R658" s="68">
        <v>0</v>
      </c>
      <c r="S658" s="65">
        <f t="shared" si="105"/>
        <v>5279138.41</v>
      </c>
      <c r="T658" s="68">
        <f t="shared" si="106"/>
        <v>5795.5191678559659</v>
      </c>
      <c r="U658" s="68">
        <f>MAX(U659:U660)</f>
        <v>7302.6412350597611</v>
      </c>
      <c r="X658" s="8" t="e">
        <f>VLOOKUP(C658,Z:AA,2,FALSE)</f>
        <v>#N/A</v>
      </c>
    </row>
    <row r="659" spans="1:24" ht="35.25" x14ac:dyDescent="0.5">
      <c r="A659" s="8">
        <v>1</v>
      </c>
      <c r="B659" s="134">
        <f>SUBTOTAL(103,$A$381:A659)</f>
        <v>255</v>
      </c>
      <c r="C659" s="40" t="s">
        <v>179</v>
      </c>
      <c r="D659" s="64">
        <v>1955</v>
      </c>
      <c r="E659" s="64"/>
      <c r="F659" s="64" t="s">
        <v>277</v>
      </c>
      <c r="G659" s="64">
        <v>2</v>
      </c>
      <c r="H659" s="64">
        <v>2</v>
      </c>
      <c r="I659" s="65">
        <v>451.8</v>
      </c>
      <c r="J659" s="65">
        <v>395.2</v>
      </c>
      <c r="K659" s="65">
        <v>395.2</v>
      </c>
      <c r="L659" s="66">
        <v>16</v>
      </c>
      <c r="M659" s="64" t="s">
        <v>275</v>
      </c>
      <c r="N659" s="64" t="s">
        <v>350</v>
      </c>
      <c r="O659" s="67" t="s">
        <v>352</v>
      </c>
      <c r="P659" s="68">
        <v>2721526.66</v>
      </c>
      <c r="Q659" s="68">
        <v>0</v>
      </c>
      <c r="R659" s="68">
        <v>0</v>
      </c>
      <c r="S659" s="65">
        <f t="shared" si="105"/>
        <v>2721526.66</v>
      </c>
      <c r="T659" s="68">
        <f t="shared" si="106"/>
        <v>6023.7420540061976</v>
      </c>
      <c r="U659" s="68">
        <v>7302.6412350597611</v>
      </c>
      <c r="X659" s="8" t="e">
        <f>VLOOKUP(C659,Z:AA,2,FALSE)</f>
        <v>#N/A</v>
      </c>
    </row>
    <row r="660" spans="1:24" ht="35.25" x14ac:dyDescent="0.5">
      <c r="A660" s="8">
        <v>1</v>
      </c>
      <c r="B660" s="134">
        <f>SUBTOTAL(103,$A$381:A660)</f>
        <v>256</v>
      </c>
      <c r="C660" s="40" t="s">
        <v>180</v>
      </c>
      <c r="D660" s="64">
        <v>1956</v>
      </c>
      <c r="E660" s="64">
        <v>2010</v>
      </c>
      <c r="F660" s="64" t="s">
        <v>277</v>
      </c>
      <c r="G660" s="64">
        <v>2</v>
      </c>
      <c r="H660" s="64">
        <v>2</v>
      </c>
      <c r="I660" s="65">
        <v>459.1</v>
      </c>
      <c r="J660" s="65">
        <v>401.4</v>
      </c>
      <c r="K660" s="65">
        <v>358.5</v>
      </c>
      <c r="L660" s="66">
        <v>23</v>
      </c>
      <c r="M660" s="64" t="s">
        <v>275</v>
      </c>
      <c r="N660" s="64" t="s">
        <v>350</v>
      </c>
      <c r="O660" s="67" t="s">
        <v>352</v>
      </c>
      <c r="P660" s="68">
        <v>2557611.75</v>
      </c>
      <c r="Q660" s="68">
        <v>0</v>
      </c>
      <c r="R660" s="68">
        <v>0</v>
      </c>
      <c r="S660" s="65">
        <f t="shared" si="105"/>
        <v>2557611.75</v>
      </c>
      <c r="T660" s="68">
        <f t="shared" si="106"/>
        <v>5570.9251796994113</v>
      </c>
      <c r="U660" s="68">
        <v>6662.0176323241121</v>
      </c>
      <c r="X660" s="8" t="e">
        <f>VLOOKUP(C660,Z:AA,2,FALSE)</f>
        <v>#N/A</v>
      </c>
    </row>
    <row r="661" spans="1:24" ht="35.25" x14ac:dyDescent="0.5">
      <c r="B661" s="40" t="s">
        <v>940</v>
      </c>
      <c r="C661" s="40"/>
      <c r="D661" s="64" t="s">
        <v>817</v>
      </c>
      <c r="E661" s="64" t="s">
        <v>817</v>
      </c>
      <c r="F661" s="64" t="s">
        <v>817</v>
      </c>
      <c r="G661" s="64" t="s">
        <v>817</v>
      </c>
      <c r="H661" s="64" t="s">
        <v>817</v>
      </c>
      <c r="I661" s="65">
        <f>I662</f>
        <v>960.39</v>
      </c>
      <c r="J661" s="65">
        <f t="shared" ref="J661:L661" si="109">J662</f>
        <v>880.42</v>
      </c>
      <c r="K661" s="65">
        <f t="shared" si="109"/>
        <v>880.42</v>
      </c>
      <c r="L661" s="66">
        <f t="shared" si="109"/>
        <v>48</v>
      </c>
      <c r="M661" s="64" t="s">
        <v>817</v>
      </c>
      <c r="N661" s="64" t="s">
        <v>817</v>
      </c>
      <c r="O661" s="67" t="s">
        <v>960</v>
      </c>
      <c r="P661" s="68">
        <v>4178956.32</v>
      </c>
      <c r="Q661" s="68">
        <v>0</v>
      </c>
      <c r="R661" s="68">
        <v>0</v>
      </c>
      <c r="S661" s="65">
        <f t="shared" si="105"/>
        <v>4178956.32</v>
      </c>
      <c r="T661" s="68">
        <f t="shared" si="106"/>
        <v>4351.3117795895414</v>
      </c>
      <c r="U661" s="68">
        <f>U662</f>
        <v>5136.5542748258522</v>
      </c>
      <c r="X661" s="8" t="e">
        <f>VLOOKUP(C661,Z:AA,2,FALSE)</f>
        <v>#N/A</v>
      </c>
    </row>
    <row r="662" spans="1:24" ht="35.25" x14ac:dyDescent="0.5">
      <c r="A662" s="8">
        <v>1</v>
      </c>
      <c r="B662" s="134">
        <f>SUBTOTAL(103,$A$381:A662)</f>
        <v>257</v>
      </c>
      <c r="C662" s="40" t="s">
        <v>178</v>
      </c>
      <c r="D662" s="64">
        <v>1969</v>
      </c>
      <c r="E662" s="64"/>
      <c r="F662" s="64" t="s">
        <v>277</v>
      </c>
      <c r="G662" s="64">
        <v>2</v>
      </c>
      <c r="H662" s="64">
        <v>3</v>
      </c>
      <c r="I662" s="65">
        <v>960.39</v>
      </c>
      <c r="J662" s="65">
        <v>880.42</v>
      </c>
      <c r="K662" s="65">
        <v>880.42</v>
      </c>
      <c r="L662" s="66">
        <v>48</v>
      </c>
      <c r="M662" s="64" t="s">
        <v>275</v>
      </c>
      <c r="N662" s="64" t="s">
        <v>350</v>
      </c>
      <c r="O662" s="67" t="s">
        <v>351</v>
      </c>
      <c r="P662" s="68">
        <v>4178956.32</v>
      </c>
      <c r="Q662" s="68">
        <v>0</v>
      </c>
      <c r="R662" s="68">
        <v>0</v>
      </c>
      <c r="S662" s="65">
        <f t="shared" si="105"/>
        <v>4178956.32</v>
      </c>
      <c r="T662" s="68">
        <f t="shared" si="106"/>
        <v>4351.3117795895414</v>
      </c>
      <c r="U662" s="68">
        <v>5136.5542748258522</v>
      </c>
      <c r="X662" s="8" t="e">
        <f>VLOOKUP(C662,Z:AA,2,FALSE)</f>
        <v>#N/A</v>
      </c>
    </row>
    <row r="663" spans="1:24" ht="35.25" x14ac:dyDescent="0.5">
      <c r="B663" s="40" t="s">
        <v>905</v>
      </c>
      <c r="C663" s="40"/>
      <c r="D663" s="64" t="s">
        <v>817</v>
      </c>
      <c r="E663" s="64" t="s">
        <v>817</v>
      </c>
      <c r="F663" s="64" t="s">
        <v>817</v>
      </c>
      <c r="G663" s="64" t="s">
        <v>817</v>
      </c>
      <c r="H663" s="64" t="s">
        <v>817</v>
      </c>
      <c r="I663" s="65">
        <f>I664</f>
        <v>388.8</v>
      </c>
      <c r="J663" s="65">
        <f t="shared" ref="J663:L663" si="110">J664</f>
        <v>354.2</v>
      </c>
      <c r="K663" s="65">
        <f t="shared" si="110"/>
        <v>354.2</v>
      </c>
      <c r="L663" s="66">
        <f t="shared" si="110"/>
        <v>14</v>
      </c>
      <c r="M663" s="64" t="s">
        <v>817</v>
      </c>
      <c r="N663" s="64" t="s">
        <v>817</v>
      </c>
      <c r="O663" s="67" t="s">
        <v>960</v>
      </c>
      <c r="P663" s="68">
        <v>1889236.5</v>
      </c>
      <c r="Q663" s="68">
        <v>0</v>
      </c>
      <c r="R663" s="68">
        <v>0</v>
      </c>
      <c r="S663" s="65">
        <f t="shared" si="105"/>
        <v>1889236.5</v>
      </c>
      <c r="T663" s="68">
        <f t="shared" si="106"/>
        <v>4859.1473765432102</v>
      </c>
      <c r="U663" s="68">
        <f>U664</f>
        <v>5736.0344495884765</v>
      </c>
      <c r="X663" s="8" t="e">
        <f>VLOOKUP(C663,Z:AA,2,FALSE)</f>
        <v>#N/A</v>
      </c>
    </row>
    <row r="664" spans="1:24" ht="35.25" x14ac:dyDescent="0.5">
      <c r="A664" s="8">
        <v>1</v>
      </c>
      <c r="B664" s="134">
        <f>SUBTOTAL(103,$A$381:A664)</f>
        <v>258</v>
      </c>
      <c r="C664" s="40" t="s">
        <v>177</v>
      </c>
      <c r="D664" s="64">
        <v>1969</v>
      </c>
      <c r="E664" s="64"/>
      <c r="F664" s="64" t="s">
        <v>277</v>
      </c>
      <c r="G664" s="64">
        <v>2</v>
      </c>
      <c r="H664" s="64">
        <v>1</v>
      </c>
      <c r="I664" s="65">
        <v>388.8</v>
      </c>
      <c r="J664" s="65">
        <v>354.2</v>
      </c>
      <c r="K664" s="65">
        <v>354.2</v>
      </c>
      <c r="L664" s="66">
        <v>14</v>
      </c>
      <c r="M664" s="64" t="s">
        <v>275</v>
      </c>
      <c r="N664" s="64" t="s">
        <v>350</v>
      </c>
      <c r="O664" s="67" t="s">
        <v>351</v>
      </c>
      <c r="P664" s="68">
        <v>1889236.5</v>
      </c>
      <c r="Q664" s="68">
        <v>0</v>
      </c>
      <c r="R664" s="68">
        <v>0</v>
      </c>
      <c r="S664" s="65">
        <f t="shared" si="105"/>
        <v>1889236.5</v>
      </c>
      <c r="T664" s="68">
        <f t="shared" si="106"/>
        <v>4859.1473765432102</v>
      </c>
      <c r="U664" s="68">
        <v>5736.0344495884765</v>
      </c>
      <c r="X664" s="8" t="e">
        <f>VLOOKUP(C664,Z:AA,2,FALSE)</f>
        <v>#N/A</v>
      </c>
    </row>
    <row r="665" spans="1:24" ht="35.25" x14ac:dyDescent="0.5">
      <c r="B665" s="40" t="s">
        <v>906</v>
      </c>
      <c r="C665" s="133"/>
      <c r="D665" s="64" t="s">
        <v>817</v>
      </c>
      <c r="E665" s="64" t="s">
        <v>817</v>
      </c>
      <c r="F665" s="64" t="s">
        <v>817</v>
      </c>
      <c r="G665" s="64" t="s">
        <v>817</v>
      </c>
      <c r="H665" s="64" t="s">
        <v>817</v>
      </c>
      <c r="I665" s="65">
        <f>SUM(I666:I669)</f>
        <v>3179.8</v>
      </c>
      <c r="J665" s="65">
        <f t="shared" ref="J665:L665" si="111">SUM(J666:J669)</f>
        <v>2173</v>
      </c>
      <c r="K665" s="65">
        <f t="shared" si="111"/>
        <v>2104</v>
      </c>
      <c r="L665" s="66">
        <f t="shared" si="111"/>
        <v>106</v>
      </c>
      <c r="M665" s="64" t="s">
        <v>817</v>
      </c>
      <c r="N665" s="64" t="s">
        <v>817</v>
      </c>
      <c r="O665" s="67" t="s">
        <v>960</v>
      </c>
      <c r="P665" s="68">
        <v>10103503.050000001</v>
      </c>
      <c r="Q665" s="68">
        <v>0</v>
      </c>
      <c r="R665" s="68">
        <v>0</v>
      </c>
      <c r="S665" s="65">
        <f t="shared" si="105"/>
        <v>10103503.050000001</v>
      </c>
      <c r="T665" s="68">
        <f t="shared" si="106"/>
        <v>3177.402053588276</v>
      </c>
      <c r="U665" s="68">
        <f>MAX(U666:U669)</f>
        <v>7302.1005617977526</v>
      </c>
      <c r="X665" s="8" t="e">
        <f>VLOOKUP(C665,Z:AA,2,FALSE)</f>
        <v>#N/A</v>
      </c>
    </row>
    <row r="666" spans="1:24" ht="35.25" x14ac:dyDescent="0.5">
      <c r="A666" s="8">
        <v>1</v>
      </c>
      <c r="B666" s="134">
        <f>SUBTOTAL(103,$A$381:A666)</f>
        <v>259</v>
      </c>
      <c r="C666" s="40" t="s">
        <v>80</v>
      </c>
      <c r="D666" s="64">
        <v>1962</v>
      </c>
      <c r="E666" s="64"/>
      <c r="F666" s="64" t="s">
        <v>277</v>
      </c>
      <c r="G666" s="64">
        <v>4</v>
      </c>
      <c r="H666" s="64">
        <v>2</v>
      </c>
      <c r="I666" s="65">
        <v>1697.1</v>
      </c>
      <c r="J666" s="65">
        <v>1254</v>
      </c>
      <c r="K666" s="65">
        <v>1254</v>
      </c>
      <c r="L666" s="66">
        <v>38</v>
      </c>
      <c r="M666" s="64" t="s">
        <v>275</v>
      </c>
      <c r="N666" s="64" t="s">
        <v>279</v>
      </c>
      <c r="O666" s="67" t="s">
        <v>287</v>
      </c>
      <c r="P666" s="68">
        <v>3083184.6</v>
      </c>
      <c r="Q666" s="68">
        <v>0</v>
      </c>
      <c r="R666" s="68">
        <v>0</v>
      </c>
      <c r="S666" s="65">
        <f t="shared" si="105"/>
        <v>3083184.6</v>
      </c>
      <c r="T666" s="68">
        <f t="shared" si="106"/>
        <v>1816.7371398267635</v>
      </c>
      <c r="U666" s="68">
        <v>1816.8441956393635</v>
      </c>
      <c r="X666" s="8" t="e">
        <f>VLOOKUP(C666,Z:AA,2,FALSE)</f>
        <v>#N/A</v>
      </c>
    </row>
    <row r="667" spans="1:24" ht="35.25" x14ac:dyDescent="0.5">
      <c r="A667" s="8">
        <v>1</v>
      </c>
      <c r="B667" s="134">
        <f>SUBTOTAL(103,$A$381:A667)</f>
        <v>260</v>
      </c>
      <c r="C667" s="40" t="s">
        <v>81</v>
      </c>
      <c r="D667" s="64">
        <v>1962</v>
      </c>
      <c r="E667" s="64"/>
      <c r="F667" s="64" t="s">
        <v>277</v>
      </c>
      <c r="G667" s="64">
        <v>2</v>
      </c>
      <c r="H667" s="64">
        <v>2</v>
      </c>
      <c r="I667" s="65">
        <v>355.8</v>
      </c>
      <c r="J667" s="65">
        <v>212</v>
      </c>
      <c r="K667" s="65">
        <v>212</v>
      </c>
      <c r="L667" s="66">
        <v>21</v>
      </c>
      <c r="M667" s="64" t="s">
        <v>275</v>
      </c>
      <c r="N667" s="64" t="s">
        <v>276</v>
      </c>
      <c r="O667" s="67" t="s">
        <v>278</v>
      </c>
      <c r="P667" s="68">
        <v>2424688.3000000003</v>
      </c>
      <c r="Q667" s="68">
        <v>0</v>
      </c>
      <c r="R667" s="68">
        <v>0</v>
      </c>
      <c r="S667" s="65">
        <f t="shared" si="105"/>
        <v>2424688.3000000003</v>
      </c>
      <c r="T667" s="68">
        <f t="shared" si="106"/>
        <v>6814.7507026419344</v>
      </c>
      <c r="U667" s="68">
        <v>7302.1005617977526</v>
      </c>
      <c r="X667" s="8" t="e">
        <f>VLOOKUP(C667,Z:AA,2,FALSE)</f>
        <v>#N/A</v>
      </c>
    </row>
    <row r="668" spans="1:24" ht="35.25" x14ac:dyDescent="0.5">
      <c r="A668" s="8">
        <v>1</v>
      </c>
      <c r="B668" s="134">
        <f>SUBTOTAL(103,$A$381:A668)</f>
        <v>261</v>
      </c>
      <c r="C668" s="40" t="s">
        <v>82</v>
      </c>
      <c r="D668" s="64">
        <v>1964</v>
      </c>
      <c r="E668" s="64"/>
      <c r="F668" s="64" t="s">
        <v>277</v>
      </c>
      <c r="G668" s="64">
        <v>2</v>
      </c>
      <c r="H668" s="64">
        <v>2</v>
      </c>
      <c r="I668" s="65">
        <v>651.6</v>
      </c>
      <c r="J668" s="65">
        <v>412</v>
      </c>
      <c r="K668" s="65">
        <v>385</v>
      </c>
      <c r="L668" s="66">
        <v>42</v>
      </c>
      <c r="M668" s="64" t="s">
        <v>275</v>
      </c>
      <c r="N668" s="64" t="s">
        <v>276</v>
      </c>
      <c r="O668" s="67" t="s">
        <v>278</v>
      </c>
      <c r="P668" s="68">
        <v>2424688.3000000003</v>
      </c>
      <c r="Q668" s="68">
        <v>0</v>
      </c>
      <c r="R668" s="68">
        <v>0</v>
      </c>
      <c r="S668" s="65">
        <f t="shared" si="105"/>
        <v>2424688.3000000003</v>
      </c>
      <c r="T668" s="68">
        <f t="shared" si="106"/>
        <v>3721.1299877225297</v>
      </c>
      <c r="U668" s="68">
        <v>3987.0365030674843</v>
      </c>
      <c r="X668" s="8" t="e">
        <f>VLOOKUP(C668,Z:AA,2,FALSE)</f>
        <v>#N/A</v>
      </c>
    </row>
    <row r="669" spans="1:24" ht="35.25" x14ac:dyDescent="0.5">
      <c r="A669" s="8">
        <v>1</v>
      </c>
      <c r="B669" s="134">
        <f>SUBTOTAL(103,$A$381:A669)</f>
        <v>262</v>
      </c>
      <c r="C669" s="40" t="s">
        <v>79</v>
      </c>
      <c r="D669" s="64">
        <v>1929</v>
      </c>
      <c r="E669" s="64"/>
      <c r="F669" s="64" t="s">
        <v>277</v>
      </c>
      <c r="G669" s="64">
        <v>3</v>
      </c>
      <c r="H669" s="64">
        <v>1</v>
      </c>
      <c r="I669" s="65">
        <v>475.3</v>
      </c>
      <c r="J669" s="65">
        <v>295</v>
      </c>
      <c r="K669" s="65">
        <v>253</v>
      </c>
      <c r="L669" s="66">
        <v>5</v>
      </c>
      <c r="M669" s="64" t="s">
        <v>275</v>
      </c>
      <c r="N669" s="64" t="s">
        <v>276</v>
      </c>
      <c r="O669" s="67" t="s">
        <v>278</v>
      </c>
      <c r="P669" s="68">
        <v>2170941.85</v>
      </c>
      <c r="Q669" s="68">
        <v>0</v>
      </c>
      <c r="R669" s="68">
        <v>0</v>
      </c>
      <c r="S669" s="65">
        <f t="shared" si="105"/>
        <v>2170941.85</v>
      </c>
      <c r="T669" s="68">
        <f t="shared" si="106"/>
        <v>4567.5191458026511</v>
      </c>
      <c r="U669" s="68">
        <v>4900.0044210526321</v>
      </c>
      <c r="X669" s="8" t="e">
        <f>VLOOKUP(C669,Z:AA,2,FALSE)</f>
        <v>#N/A</v>
      </c>
    </row>
    <row r="670" spans="1:24" ht="35.25" x14ac:dyDescent="0.5">
      <c r="B670" s="40" t="s">
        <v>941</v>
      </c>
      <c r="C670" s="40"/>
      <c r="D670" s="64" t="s">
        <v>817</v>
      </c>
      <c r="E670" s="64" t="s">
        <v>817</v>
      </c>
      <c r="F670" s="64" t="s">
        <v>817</v>
      </c>
      <c r="G670" s="64" t="s">
        <v>817</v>
      </c>
      <c r="H670" s="64" t="s">
        <v>817</v>
      </c>
      <c r="I670" s="65">
        <f>I671+I672</f>
        <v>530.5</v>
      </c>
      <c r="J670" s="65">
        <f t="shared" ref="J670:L670" si="112">J671+J672</f>
        <v>481.3</v>
      </c>
      <c r="K670" s="65">
        <f t="shared" si="112"/>
        <v>481.3</v>
      </c>
      <c r="L670" s="66">
        <f t="shared" si="112"/>
        <v>25</v>
      </c>
      <c r="M670" s="64" t="s">
        <v>817</v>
      </c>
      <c r="N670" s="64" t="s">
        <v>817</v>
      </c>
      <c r="O670" s="67" t="s">
        <v>960</v>
      </c>
      <c r="P670" s="68">
        <v>2766932.97</v>
      </c>
      <c r="Q670" s="68">
        <v>0</v>
      </c>
      <c r="R670" s="68">
        <v>0</v>
      </c>
      <c r="S670" s="65">
        <f t="shared" si="105"/>
        <v>2766932.97</v>
      </c>
      <c r="T670" s="68">
        <f t="shared" si="106"/>
        <v>5215.7077662582469</v>
      </c>
      <c r="U670" s="68">
        <f>MAX(U671:U672)</f>
        <v>5799.8631875000001</v>
      </c>
      <c r="X670" s="8" t="e">
        <f>VLOOKUP(C670,Z:AA,2,FALSE)</f>
        <v>#N/A</v>
      </c>
    </row>
    <row r="671" spans="1:24" ht="35.25" x14ac:dyDescent="0.5">
      <c r="A671" s="8">
        <v>1</v>
      </c>
      <c r="B671" s="134">
        <f>SUBTOTAL(103,$A$381:A671)</f>
        <v>263</v>
      </c>
      <c r="C671" s="40" t="s">
        <v>83</v>
      </c>
      <c r="D671" s="64">
        <v>1931</v>
      </c>
      <c r="E671" s="64"/>
      <c r="F671" s="64" t="s">
        <v>277</v>
      </c>
      <c r="G671" s="64">
        <v>2</v>
      </c>
      <c r="H671" s="64">
        <v>1</v>
      </c>
      <c r="I671" s="65">
        <v>320</v>
      </c>
      <c r="J671" s="65">
        <v>297</v>
      </c>
      <c r="K671" s="65">
        <v>297</v>
      </c>
      <c r="L671" s="66">
        <v>16</v>
      </c>
      <c r="M671" s="64" t="s">
        <v>275</v>
      </c>
      <c r="N671" s="64" t="s">
        <v>276</v>
      </c>
      <c r="O671" s="67" t="s">
        <v>278</v>
      </c>
      <c r="P671" s="68">
        <v>1818947.37</v>
      </c>
      <c r="Q671" s="68">
        <v>0</v>
      </c>
      <c r="R671" s="68">
        <v>0</v>
      </c>
      <c r="S671" s="65">
        <f t="shared" si="105"/>
        <v>1818947.37</v>
      </c>
      <c r="T671" s="68">
        <f t="shared" si="106"/>
        <v>5684.2105312500007</v>
      </c>
      <c r="U671" s="68">
        <v>5799.8631875000001</v>
      </c>
      <c r="X671" s="8" t="e">
        <f>VLOOKUP(C671,Z:AA,2,FALSE)</f>
        <v>#N/A</v>
      </c>
    </row>
    <row r="672" spans="1:24" ht="35.25" x14ac:dyDescent="0.5">
      <c r="A672" s="8">
        <v>1</v>
      </c>
      <c r="B672" s="134">
        <f>SUBTOTAL(103,$A$381:A672)</f>
        <v>264</v>
      </c>
      <c r="C672" s="40" t="s">
        <v>84</v>
      </c>
      <c r="D672" s="64">
        <v>1965</v>
      </c>
      <c r="E672" s="64"/>
      <c r="F672" s="64" t="s">
        <v>277</v>
      </c>
      <c r="G672" s="64">
        <v>2</v>
      </c>
      <c r="H672" s="64">
        <v>1</v>
      </c>
      <c r="I672" s="65">
        <v>210.5</v>
      </c>
      <c r="J672" s="65">
        <v>184.3</v>
      </c>
      <c r="K672" s="65">
        <v>184.3</v>
      </c>
      <c r="L672" s="66">
        <v>9</v>
      </c>
      <c r="M672" s="64" t="s">
        <v>275</v>
      </c>
      <c r="N672" s="64" t="s">
        <v>279</v>
      </c>
      <c r="O672" s="67" t="s">
        <v>290</v>
      </c>
      <c r="P672" s="68">
        <v>947985.6</v>
      </c>
      <c r="Q672" s="68">
        <v>0</v>
      </c>
      <c r="R672" s="68">
        <v>0</v>
      </c>
      <c r="S672" s="65">
        <f t="shared" si="105"/>
        <v>947985.6</v>
      </c>
      <c r="T672" s="68">
        <f t="shared" si="106"/>
        <v>4503.494536817102</v>
      </c>
      <c r="U672" s="68">
        <v>4595.1239904988124</v>
      </c>
      <c r="X672" s="8" t="e">
        <f>VLOOKUP(C672,Z:AA,2,FALSE)</f>
        <v>#N/A</v>
      </c>
    </row>
    <row r="673" spans="1:24" ht="35.25" x14ac:dyDescent="0.5">
      <c r="B673" s="40" t="s">
        <v>942</v>
      </c>
      <c r="C673" s="40"/>
      <c r="D673" s="64" t="s">
        <v>817</v>
      </c>
      <c r="E673" s="64" t="s">
        <v>817</v>
      </c>
      <c r="F673" s="64" t="s">
        <v>817</v>
      </c>
      <c r="G673" s="64" t="s">
        <v>817</v>
      </c>
      <c r="H673" s="64" t="s">
        <v>817</v>
      </c>
      <c r="I673" s="65">
        <f>I674</f>
        <v>654.5</v>
      </c>
      <c r="J673" s="65">
        <f t="shared" ref="J673:L673" si="113">J674</f>
        <v>614.5</v>
      </c>
      <c r="K673" s="65">
        <f t="shared" si="113"/>
        <v>614.5</v>
      </c>
      <c r="L673" s="66">
        <f t="shared" si="113"/>
        <v>19</v>
      </c>
      <c r="M673" s="64" t="s">
        <v>817</v>
      </c>
      <c r="N673" s="64" t="s">
        <v>817</v>
      </c>
      <c r="O673" s="67" t="s">
        <v>960</v>
      </c>
      <c r="P673" s="68">
        <v>2568179.12</v>
      </c>
      <c r="Q673" s="68">
        <v>0</v>
      </c>
      <c r="R673" s="68">
        <v>0</v>
      </c>
      <c r="S673" s="65">
        <f t="shared" si="105"/>
        <v>2568179.12</v>
      </c>
      <c r="T673" s="68">
        <f t="shared" si="106"/>
        <v>3923.8794805194807</v>
      </c>
      <c r="U673" s="68">
        <f>U674</f>
        <v>3923.8794805194807</v>
      </c>
      <c r="X673" s="8" t="e">
        <f>VLOOKUP(C673,Z:AA,2,FALSE)</f>
        <v>#N/A</v>
      </c>
    </row>
    <row r="674" spans="1:24" ht="35.25" x14ac:dyDescent="0.5">
      <c r="A674" s="8">
        <v>1</v>
      </c>
      <c r="B674" s="134">
        <f>SUBTOTAL(103,$A$381:A674)</f>
        <v>265</v>
      </c>
      <c r="C674" s="40" t="s">
        <v>85</v>
      </c>
      <c r="D674" s="64">
        <v>1964</v>
      </c>
      <c r="E674" s="64"/>
      <c r="F674" s="64" t="s">
        <v>277</v>
      </c>
      <c r="G674" s="64">
        <v>2</v>
      </c>
      <c r="H674" s="64">
        <v>2</v>
      </c>
      <c r="I674" s="65">
        <v>654.5</v>
      </c>
      <c r="J674" s="65">
        <v>614.5</v>
      </c>
      <c r="K674" s="65">
        <v>614.5</v>
      </c>
      <c r="L674" s="66">
        <v>19</v>
      </c>
      <c r="M674" s="64" t="s">
        <v>275</v>
      </c>
      <c r="N674" s="64" t="s">
        <v>276</v>
      </c>
      <c r="O674" s="67" t="s">
        <v>278</v>
      </c>
      <c r="P674" s="68">
        <v>2568179.12</v>
      </c>
      <c r="Q674" s="68">
        <v>0</v>
      </c>
      <c r="R674" s="68">
        <v>0</v>
      </c>
      <c r="S674" s="65">
        <f t="shared" si="105"/>
        <v>2568179.12</v>
      </c>
      <c r="T674" s="68">
        <f t="shared" si="106"/>
        <v>3923.8794805194807</v>
      </c>
      <c r="U674" s="68">
        <v>3923.8794805194807</v>
      </c>
      <c r="X674" s="8" t="e">
        <f>VLOOKUP(C674,Z:AA,2,FALSE)</f>
        <v>#N/A</v>
      </c>
    </row>
    <row r="675" spans="1:24" ht="35.25" x14ac:dyDescent="0.5">
      <c r="B675" s="40" t="s">
        <v>908</v>
      </c>
      <c r="C675" s="133"/>
      <c r="D675" s="64" t="s">
        <v>817</v>
      </c>
      <c r="E675" s="64" t="s">
        <v>817</v>
      </c>
      <c r="F675" s="64" t="s">
        <v>817</v>
      </c>
      <c r="G675" s="64" t="s">
        <v>817</v>
      </c>
      <c r="H675" s="64" t="s">
        <v>817</v>
      </c>
      <c r="I675" s="65">
        <f>I676</f>
        <v>1244.4000000000001</v>
      </c>
      <c r="J675" s="65">
        <f t="shared" ref="J675:L675" si="114">J676</f>
        <v>727.8</v>
      </c>
      <c r="K675" s="65">
        <f t="shared" si="114"/>
        <v>584.79999999999995</v>
      </c>
      <c r="L675" s="66">
        <f t="shared" si="114"/>
        <v>34</v>
      </c>
      <c r="M675" s="64" t="s">
        <v>817</v>
      </c>
      <c r="N675" s="64" t="s">
        <v>817</v>
      </c>
      <c r="O675" s="67" t="s">
        <v>960</v>
      </c>
      <c r="P675" s="68">
        <v>2981647.8</v>
      </c>
      <c r="Q675" s="68">
        <v>0</v>
      </c>
      <c r="R675" s="68">
        <v>0</v>
      </c>
      <c r="S675" s="65">
        <f t="shared" si="105"/>
        <v>2981647.8</v>
      </c>
      <c r="T675" s="68">
        <f t="shared" si="106"/>
        <v>2396.0525554484084</v>
      </c>
      <c r="U675" s="68">
        <f>U676</f>
        <v>2773.9936194149791</v>
      </c>
      <c r="X675" s="8" t="e">
        <f>VLOOKUP(C675,Z:AA,2,FALSE)</f>
        <v>#N/A</v>
      </c>
    </row>
    <row r="676" spans="1:24" ht="35.25" x14ac:dyDescent="0.5">
      <c r="A676" s="8">
        <v>1</v>
      </c>
      <c r="B676" s="134">
        <f>SUBTOTAL(103,$A$381:A676)</f>
        <v>266</v>
      </c>
      <c r="C676" s="40" t="s">
        <v>108</v>
      </c>
      <c r="D676" s="64">
        <v>1975</v>
      </c>
      <c r="E676" s="64"/>
      <c r="F676" s="64" t="s">
        <v>277</v>
      </c>
      <c r="G676" s="64">
        <v>2</v>
      </c>
      <c r="H676" s="64">
        <v>2</v>
      </c>
      <c r="I676" s="65">
        <v>1244.4000000000001</v>
      </c>
      <c r="J676" s="65">
        <v>727.8</v>
      </c>
      <c r="K676" s="65">
        <v>584.79999999999995</v>
      </c>
      <c r="L676" s="66">
        <v>34</v>
      </c>
      <c r="M676" s="64" t="s">
        <v>275</v>
      </c>
      <c r="N676" s="64" t="s">
        <v>276</v>
      </c>
      <c r="O676" s="67" t="s">
        <v>278</v>
      </c>
      <c r="P676" s="68">
        <v>2981647.8</v>
      </c>
      <c r="Q676" s="68">
        <v>0</v>
      </c>
      <c r="R676" s="68">
        <v>0</v>
      </c>
      <c r="S676" s="65">
        <f t="shared" si="105"/>
        <v>2981647.8</v>
      </c>
      <c r="T676" s="68">
        <f t="shared" si="106"/>
        <v>2396.0525554484084</v>
      </c>
      <c r="U676" s="68">
        <v>2773.9936194149791</v>
      </c>
      <c r="X676" s="8" t="e">
        <f>VLOOKUP(C676,Z:AA,2,FALSE)</f>
        <v>#N/A</v>
      </c>
    </row>
    <row r="677" spans="1:24" ht="35.25" x14ac:dyDescent="0.5">
      <c r="B677" s="40" t="s">
        <v>943</v>
      </c>
      <c r="C677" s="40"/>
      <c r="D677" s="64" t="s">
        <v>817</v>
      </c>
      <c r="E677" s="64" t="s">
        <v>817</v>
      </c>
      <c r="F677" s="64" t="s">
        <v>817</v>
      </c>
      <c r="G677" s="64" t="s">
        <v>817</v>
      </c>
      <c r="H677" s="64" t="s">
        <v>817</v>
      </c>
      <c r="I677" s="65">
        <f>I678</f>
        <v>948.2</v>
      </c>
      <c r="J677" s="65">
        <f t="shared" ref="J677:L677" si="115">J678</f>
        <v>849.8</v>
      </c>
      <c r="K677" s="65">
        <f t="shared" si="115"/>
        <v>803.9</v>
      </c>
      <c r="L677" s="66">
        <f t="shared" si="115"/>
        <v>43</v>
      </c>
      <c r="M677" s="64" t="s">
        <v>817</v>
      </c>
      <c r="N677" s="64" t="s">
        <v>817</v>
      </c>
      <c r="O677" s="67" t="s">
        <v>960</v>
      </c>
      <c r="P677" s="68">
        <v>4290230.8800000008</v>
      </c>
      <c r="Q677" s="68">
        <v>0</v>
      </c>
      <c r="R677" s="68">
        <v>0</v>
      </c>
      <c r="S677" s="65">
        <f t="shared" si="105"/>
        <v>4290230.8800000008</v>
      </c>
      <c r="T677" s="68">
        <f t="shared" si="106"/>
        <v>4524.6054418898975</v>
      </c>
      <c r="U677" s="68">
        <f>U678</f>
        <v>5238.2935414469512</v>
      </c>
      <c r="X677" s="8" t="e">
        <f>VLOOKUP(C677,Z:AA,2,FALSE)</f>
        <v>#N/A</v>
      </c>
    </row>
    <row r="678" spans="1:24" ht="35.25" x14ac:dyDescent="0.5">
      <c r="A678" s="8">
        <v>1</v>
      </c>
      <c r="B678" s="134">
        <f>SUBTOTAL(103,$A$381:A678)</f>
        <v>267</v>
      </c>
      <c r="C678" s="40" t="s">
        <v>114</v>
      </c>
      <c r="D678" s="64">
        <v>1978</v>
      </c>
      <c r="E678" s="64"/>
      <c r="F678" s="64" t="s">
        <v>277</v>
      </c>
      <c r="G678" s="64">
        <v>2</v>
      </c>
      <c r="H678" s="64">
        <v>3</v>
      </c>
      <c r="I678" s="65">
        <v>948.2</v>
      </c>
      <c r="J678" s="65">
        <v>849.8</v>
      </c>
      <c r="K678" s="65">
        <v>803.9</v>
      </c>
      <c r="L678" s="66">
        <v>43</v>
      </c>
      <c r="M678" s="64" t="s">
        <v>275</v>
      </c>
      <c r="N678" s="64" t="s">
        <v>276</v>
      </c>
      <c r="O678" s="67" t="s">
        <v>278</v>
      </c>
      <c r="P678" s="68">
        <v>4290230.8800000008</v>
      </c>
      <c r="Q678" s="68">
        <v>0</v>
      </c>
      <c r="R678" s="68">
        <v>0</v>
      </c>
      <c r="S678" s="65">
        <f t="shared" si="105"/>
        <v>4290230.8800000008</v>
      </c>
      <c r="T678" s="68">
        <f t="shared" si="106"/>
        <v>4524.6054418898975</v>
      </c>
      <c r="U678" s="68">
        <v>5238.2935414469512</v>
      </c>
      <c r="X678" s="8" t="e">
        <f>VLOOKUP(C678,Z:AA,2,FALSE)</f>
        <v>#N/A</v>
      </c>
    </row>
    <row r="679" spans="1:24" ht="35.25" x14ac:dyDescent="0.5">
      <c r="B679" s="40" t="s">
        <v>944</v>
      </c>
      <c r="C679" s="40"/>
      <c r="D679" s="64" t="s">
        <v>817</v>
      </c>
      <c r="E679" s="64" t="s">
        <v>817</v>
      </c>
      <c r="F679" s="64" t="s">
        <v>817</v>
      </c>
      <c r="G679" s="64" t="s">
        <v>817</v>
      </c>
      <c r="H679" s="64" t="s">
        <v>817</v>
      </c>
      <c r="I679" s="65">
        <f>I680</f>
        <v>779.2</v>
      </c>
      <c r="J679" s="65">
        <f t="shared" ref="J679:L679" si="116">J680</f>
        <v>720.2</v>
      </c>
      <c r="K679" s="65">
        <f t="shared" si="116"/>
        <v>720.2</v>
      </c>
      <c r="L679" s="66">
        <f t="shared" si="116"/>
        <v>33</v>
      </c>
      <c r="M679" s="64" t="s">
        <v>817</v>
      </c>
      <c r="N679" s="64" t="s">
        <v>817</v>
      </c>
      <c r="O679" s="67" t="s">
        <v>960</v>
      </c>
      <c r="P679" s="68">
        <v>2903320.8000000003</v>
      </c>
      <c r="Q679" s="68">
        <v>0</v>
      </c>
      <c r="R679" s="68">
        <v>0</v>
      </c>
      <c r="S679" s="65">
        <f t="shared" si="105"/>
        <v>2903320.8000000003</v>
      </c>
      <c r="T679" s="68">
        <f t="shared" si="106"/>
        <v>3726.0277207392201</v>
      </c>
      <c r="U679" s="68">
        <f>U680</f>
        <v>4313.7522587268995</v>
      </c>
      <c r="X679" s="8" t="e">
        <f>VLOOKUP(C679,Z:AA,2,FALSE)</f>
        <v>#N/A</v>
      </c>
    </row>
    <row r="680" spans="1:24" ht="35.25" x14ac:dyDescent="0.5">
      <c r="A680" s="8">
        <v>1</v>
      </c>
      <c r="B680" s="134">
        <f>SUBTOTAL(103,$A$381:A680)</f>
        <v>268</v>
      </c>
      <c r="C680" s="40" t="s">
        <v>113</v>
      </c>
      <c r="D680" s="64">
        <v>1974</v>
      </c>
      <c r="E680" s="64"/>
      <c r="F680" s="64" t="s">
        <v>277</v>
      </c>
      <c r="G680" s="64">
        <v>2</v>
      </c>
      <c r="H680" s="64">
        <v>2</v>
      </c>
      <c r="I680" s="65">
        <v>779.2</v>
      </c>
      <c r="J680" s="65">
        <v>720.2</v>
      </c>
      <c r="K680" s="65">
        <v>720.2</v>
      </c>
      <c r="L680" s="66">
        <v>33</v>
      </c>
      <c r="M680" s="64" t="s">
        <v>275</v>
      </c>
      <c r="N680" s="64" t="s">
        <v>276</v>
      </c>
      <c r="O680" s="67" t="s">
        <v>278</v>
      </c>
      <c r="P680" s="68">
        <v>2903320.8000000003</v>
      </c>
      <c r="Q680" s="68">
        <v>0</v>
      </c>
      <c r="R680" s="68">
        <v>0</v>
      </c>
      <c r="S680" s="65">
        <f t="shared" si="105"/>
        <v>2903320.8000000003</v>
      </c>
      <c r="T680" s="68">
        <f t="shared" si="106"/>
        <v>3726.0277207392201</v>
      </c>
      <c r="U680" s="68">
        <v>4313.7522587268995</v>
      </c>
      <c r="X680" s="8" t="e">
        <f>VLOOKUP(C680,Z:AA,2,FALSE)</f>
        <v>#N/A</v>
      </c>
    </row>
    <row r="681" spans="1:24" ht="35.25" x14ac:dyDescent="0.5">
      <c r="B681" s="40" t="s">
        <v>909</v>
      </c>
      <c r="C681" s="133"/>
      <c r="D681" s="64" t="s">
        <v>817</v>
      </c>
      <c r="E681" s="64" t="s">
        <v>817</v>
      </c>
      <c r="F681" s="64" t="s">
        <v>817</v>
      </c>
      <c r="G681" s="64" t="s">
        <v>817</v>
      </c>
      <c r="H681" s="64" t="s">
        <v>817</v>
      </c>
      <c r="I681" s="65">
        <f>I682</f>
        <v>1015.6</v>
      </c>
      <c r="J681" s="65">
        <f t="shared" ref="J681:L681" si="117">J682</f>
        <v>926.7</v>
      </c>
      <c r="K681" s="65">
        <f t="shared" si="117"/>
        <v>497.5</v>
      </c>
      <c r="L681" s="66">
        <f t="shared" si="117"/>
        <v>47</v>
      </c>
      <c r="M681" s="64" t="s">
        <v>817</v>
      </c>
      <c r="N681" s="64" t="s">
        <v>817</v>
      </c>
      <c r="O681" s="67" t="s">
        <v>960</v>
      </c>
      <c r="P681" s="68">
        <v>3826397.3000000003</v>
      </c>
      <c r="Q681" s="68">
        <v>0</v>
      </c>
      <c r="R681" s="68">
        <v>2523423.19</v>
      </c>
      <c r="S681" s="65">
        <f t="shared" si="105"/>
        <v>1302974.1100000003</v>
      </c>
      <c r="T681" s="68">
        <f t="shared" si="106"/>
        <v>3767.6223907050021</v>
      </c>
      <c r="U681" s="68">
        <f>U682</f>
        <v>4728.1497420244186</v>
      </c>
      <c r="X681" s="8" t="e">
        <f>VLOOKUP(C681,Z:AA,2,FALSE)</f>
        <v>#N/A</v>
      </c>
    </row>
    <row r="682" spans="1:24" ht="35.25" x14ac:dyDescent="0.5">
      <c r="A682" s="8">
        <v>1</v>
      </c>
      <c r="B682" s="134">
        <f>SUBTOTAL(103,$A$381:A682)</f>
        <v>269</v>
      </c>
      <c r="C682" s="40" t="s">
        <v>58</v>
      </c>
      <c r="D682" s="64">
        <v>1972</v>
      </c>
      <c r="E682" s="64"/>
      <c r="F682" s="64" t="s">
        <v>277</v>
      </c>
      <c r="G682" s="64">
        <v>2</v>
      </c>
      <c r="H682" s="64">
        <v>3</v>
      </c>
      <c r="I682" s="65">
        <v>1015.6</v>
      </c>
      <c r="J682" s="65">
        <v>926.7</v>
      </c>
      <c r="K682" s="65">
        <v>497.5</v>
      </c>
      <c r="L682" s="66">
        <v>47</v>
      </c>
      <c r="M682" s="64" t="s">
        <v>275</v>
      </c>
      <c r="N682" s="64" t="s">
        <v>276</v>
      </c>
      <c r="O682" s="67" t="s">
        <v>278</v>
      </c>
      <c r="P682" s="68">
        <v>3826397.3000000003</v>
      </c>
      <c r="Q682" s="68">
        <v>0</v>
      </c>
      <c r="R682" s="68">
        <v>2523423.19</v>
      </c>
      <c r="S682" s="65">
        <f t="shared" si="105"/>
        <v>1302974.1100000003</v>
      </c>
      <c r="T682" s="68">
        <f t="shared" si="106"/>
        <v>3767.6223907050021</v>
      </c>
      <c r="U682" s="68">
        <v>4728.1497420244186</v>
      </c>
      <c r="X682" s="8" t="e">
        <f>VLOOKUP(C682,Z:AA,2,FALSE)</f>
        <v>#N/A</v>
      </c>
    </row>
    <row r="683" spans="1:24" ht="35.25" x14ac:dyDescent="0.5">
      <c r="B683" s="40" t="s">
        <v>910</v>
      </c>
      <c r="C683" s="40"/>
      <c r="D683" s="64" t="s">
        <v>817</v>
      </c>
      <c r="E683" s="64" t="s">
        <v>817</v>
      </c>
      <c r="F683" s="64" t="s">
        <v>817</v>
      </c>
      <c r="G683" s="64" t="s">
        <v>817</v>
      </c>
      <c r="H683" s="64" t="s">
        <v>817</v>
      </c>
      <c r="I683" s="65">
        <f>I684</f>
        <v>5979.1</v>
      </c>
      <c r="J683" s="65">
        <f t="shared" ref="J683:L683" si="118">J684</f>
        <v>5979.1</v>
      </c>
      <c r="K683" s="65">
        <f t="shared" si="118"/>
        <v>4563.9399999999996</v>
      </c>
      <c r="L683" s="66">
        <f t="shared" si="118"/>
        <v>217</v>
      </c>
      <c r="M683" s="64" t="s">
        <v>817</v>
      </c>
      <c r="N683" s="64" t="s">
        <v>817</v>
      </c>
      <c r="O683" s="67" t="s">
        <v>960</v>
      </c>
      <c r="P683" s="68">
        <v>5858309.4800000004</v>
      </c>
      <c r="Q683" s="68">
        <v>0</v>
      </c>
      <c r="R683" s="68">
        <v>0</v>
      </c>
      <c r="S683" s="65">
        <f t="shared" si="105"/>
        <v>5858309.4800000004</v>
      </c>
      <c r="T683" s="68">
        <f t="shared" si="106"/>
        <v>979.79787593450521</v>
      </c>
      <c r="U683" s="68">
        <f>U684</f>
        <v>1593.4914886855881</v>
      </c>
      <c r="X683" s="8" t="e">
        <f>VLOOKUP(C683,Z:AA,2,FALSE)</f>
        <v>#N/A</v>
      </c>
    </row>
    <row r="684" spans="1:24" ht="35.25" x14ac:dyDescent="0.45">
      <c r="A684" s="8">
        <v>1</v>
      </c>
      <c r="B684" s="134">
        <f>SUBTOTAL(103,$A$381:A684)</f>
        <v>270</v>
      </c>
      <c r="C684" s="42" t="s">
        <v>41</v>
      </c>
      <c r="D684" s="64">
        <v>1974</v>
      </c>
      <c r="E684" s="64"/>
      <c r="F684" s="64" t="s">
        <v>277</v>
      </c>
      <c r="G684" s="64">
        <v>5</v>
      </c>
      <c r="H684" s="64">
        <v>6</v>
      </c>
      <c r="I684" s="65">
        <v>5979.1</v>
      </c>
      <c r="J684" s="65">
        <v>5979.1</v>
      </c>
      <c r="K684" s="65">
        <v>4563.9399999999996</v>
      </c>
      <c r="L684" s="66">
        <v>217</v>
      </c>
      <c r="M684" s="64" t="s">
        <v>275</v>
      </c>
      <c r="N684" s="64" t="s">
        <v>279</v>
      </c>
      <c r="O684" s="67" t="s">
        <v>280</v>
      </c>
      <c r="P684" s="68">
        <v>5858309.4800000004</v>
      </c>
      <c r="Q684" s="68">
        <v>0</v>
      </c>
      <c r="R684" s="68">
        <v>0</v>
      </c>
      <c r="S684" s="65">
        <f t="shared" si="105"/>
        <v>5858309.4800000004</v>
      </c>
      <c r="T684" s="68">
        <f t="shared" si="106"/>
        <v>979.79787593450521</v>
      </c>
      <c r="U684" s="68">
        <v>1593.4914886855881</v>
      </c>
      <c r="X684" s="8" t="e">
        <f>VLOOKUP(C684,Z:AA,2,FALSE)</f>
        <v>#N/A</v>
      </c>
    </row>
    <row r="685" spans="1:24" ht="35.25" x14ac:dyDescent="0.5">
      <c r="B685" s="40" t="s">
        <v>945</v>
      </c>
      <c r="C685" s="40"/>
      <c r="D685" s="64" t="s">
        <v>817</v>
      </c>
      <c r="E685" s="64" t="s">
        <v>817</v>
      </c>
      <c r="F685" s="64" t="s">
        <v>817</v>
      </c>
      <c r="G685" s="64" t="s">
        <v>817</v>
      </c>
      <c r="H685" s="64" t="s">
        <v>817</v>
      </c>
      <c r="I685" s="65">
        <f>I686</f>
        <v>822.2</v>
      </c>
      <c r="J685" s="65">
        <f t="shared" ref="J685:L685" si="119">J686</f>
        <v>760.8</v>
      </c>
      <c r="K685" s="65">
        <f t="shared" si="119"/>
        <v>760.8</v>
      </c>
      <c r="L685" s="66">
        <f t="shared" si="119"/>
        <v>34</v>
      </c>
      <c r="M685" s="64" t="s">
        <v>817</v>
      </c>
      <c r="N685" s="64" t="s">
        <v>817</v>
      </c>
      <c r="O685" s="67" t="s">
        <v>960</v>
      </c>
      <c r="P685" s="68">
        <v>3274450.4</v>
      </c>
      <c r="Q685" s="68">
        <v>0</v>
      </c>
      <c r="R685" s="68">
        <v>0</v>
      </c>
      <c r="S685" s="65">
        <f t="shared" si="105"/>
        <v>3274450.4</v>
      </c>
      <c r="T685" s="68">
        <f t="shared" si="106"/>
        <v>3982.5473120895158</v>
      </c>
      <c r="U685" s="68">
        <f>U686</f>
        <v>4483.7284213086841</v>
      </c>
      <c r="X685" s="8" t="e">
        <f>VLOOKUP(C685,Z:AA,2,FALSE)</f>
        <v>#N/A</v>
      </c>
    </row>
    <row r="686" spans="1:24" ht="35.25" x14ac:dyDescent="0.5">
      <c r="A686" s="8">
        <v>1</v>
      </c>
      <c r="B686" s="134">
        <f>SUBTOTAL(103,$A$381:A686)</f>
        <v>271</v>
      </c>
      <c r="C686" s="40" t="s">
        <v>56</v>
      </c>
      <c r="D686" s="64">
        <v>1968</v>
      </c>
      <c r="E686" s="64"/>
      <c r="F686" s="64" t="s">
        <v>277</v>
      </c>
      <c r="G686" s="64">
        <v>2</v>
      </c>
      <c r="H686" s="64">
        <v>2</v>
      </c>
      <c r="I686" s="65">
        <v>822.2</v>
      </c>
      <c r="J686" s="65">
        <v>760.8</v>
      </c>
      <c r="K686" s="65">
        <v>760.8</v>
      </c>
      <c r="L686" s="66">
        <v>34</v>
      </c>
      <c r="M686" s="64" t="s">
        <v>275</v>
      </c>
      <c r="N686" s="64" t="s">
        <v>279</v>
      </c>
      <c r="O686" s="67" t="s">
        <v>285</v>
      </c>
      <c r="P686" s="68">
        <v>3274450.4</v>
      </c>
      <c r="Q686" s="68">
        <v>0</v>
      </c>
      <c r="R686" s="68">
        <v>0</v>
      </c>
      <c r="S686" s="65">
        <f t="shared" si="105"/>
        <v>3274450.4</v>
      </c>
      <c r="T686" s="68">
        <f t="shared" si="106"/>
        <v>3982.5473120895158</v>
      </c>
      <c r="U686" s="68">
        <v>4483.7284213086841</v>
      </c>
      <c r="X686" s="8" t="e">
        <f>VLOOKUP(C686,Z:AA,2,FALSE)</f>
        <v>#N/A</v>
      </c>
    </row>
    <row r="687" spans="1:24" ht="35.25" x14ac:dyDescent="0.5">
      <c r="B687" s="40" t="s">
        <v>911</v>
      </c>
      <c r="C687" s="40"/>
      <c r="D687" s="64" t="s">
        <v>817</v>
      </c>
      <c r="E687" s="64" t="s">
        <v>817</v>
      </c>
      <c r="F687" s="64" t="s">
        <v>817</v>
      </c>
      <c r="G687" s="64" t="s">
        <v>817</v>
      </c>
      <c r="H687" s="64" t="s">
        <v>817</v>
      </c>
      <c r="I687" s="65">
        <f>I689+I688</f>
        <v>5287.69</v>
      </c>
      <c r="J687" s="65">
        <f t="shared" ref="J687:L687" si="120">J689+J688</f>
        <v>3723.1000000000004</v>
      </c>
      <c r="K687" s="65">
        <f t="shared" si="120"/>
        <v>3632.3100000000004</v>
      </c>
      <c r="L687" s="66">
        <f t="shared" si="120"/>
        <v>232</v>
      </c>
      <c r="M687" s="64" t="s">
        <v>817</v>
      </c>
      <c r="N687" s="64" t="s">
        <v>817</v>
      </c>
      <c r="O687" s="67" t="s">
        <v>960</v>
      </c>
      <c r="P687" s="68">
        <v>8691367.4299999997</v>
      </c>
      <c r="Q687" s="68">
        <v>0</v>
      </c>
      <c r="R687" s="68">
        <v>0</v>
      </c>
      <c r="S687" s="65">
        <f t="shared" si="105"/>
        <v>8691367.4299999997</v>
      </c>
      <c r="T687" s="68">
        <f t="shared" si="106"/>
        <v>1643.6983692311767</v>
      </c>
      <c r="U687" s="68">
        <f>MAX(U688:U689)</f>
        <v>6051.3703659217881</v>
      </c>
      <c r="X687" s="8" t="e">
        <f>VLOOKUP(C687,Z:AA,2,FALSE)</f>
        <v>#N/A</v>
      </c>
    </row>
    <row r="688" spans="1:24" ht="35.25" x14ac:dyDescent="0.5">
      <c r="A688" s="8">
        <v>1</v>
      </c>
      <c r="B688" s="134">
        <f>SUBTOTAL(103,$A$381:A688)</f>
        <v>272</v>
      </c>
      <c r="C688" s="40" t="s">
        <v>57</v>
      </c>
      <c r="D688" s="64">
        <v>1972</v>
      </c>
      <c r="E688" s="64"/>
      <c r="F688" s="64" t="s">
        <v>277</v>
      </c>
      <c r="G688" s="64">
        <v>5</v>
      </c>
      <c r="H688" s="64">
        <v>8</v>
      </c>
      <c r="I688" s="65">
        <v>4571.29</v>
      </c>
      <c r="J688" s="65">
        <v>3066.4</v>
      </c>
      <c r="K688" s="65">
        <v>2975.61</v>
      </c>
      <c r="L688" s="66">
        <v>203</v>
      </c>
      <c r="M688" s="64" t="s">
        <v>275</v>
      </c>
      <c r="N688" s="64" t="s">
        <v>279</v>
      </c>
      <c r="O688" s="67" t="s">
        <v>281</v>
      </c>
      <c r="P688" s="68">
        <v>4743855.5</v>
      </c>
      <c r="Q688" s="68">
        <v>0</v>
      </c>
      <c r="R688" s="68">
        <v>0</v>
      </c>
      <c r="S688" s="65">
        <f t="shared" si="105"/>
        <v>4743855.5</v>
      </c>
      <c r="T688" s="68">
        <f t="shared" si="106"/>
        <v>1037.7498474172498</v>
      </c>
      <c r="U688" s="68">
        <v>3228.15</v>
      </c>
      <c r="X688" s="8" t="e">
        <f>VLOOKUP(C688,Z:AA,2,FALSE)</f>
        <v>#N/A</v>
      </c>
    </row>
    <row r="689" spans="1:24" ht="35.25" x14ac:dyDescent="0.45">
      <c r="A689" s="8">
        <v>1</v>
      </c>
      <c r="B689" s="134">
        <f>SUBTOTAL(103,$A$381:A689)</f>
        <v>273</v>
      </c>
      <c r="C689" s="42" t="s">
        <v>46</v>
      </c>
      <c r="D689" s="64">
        <v>1972</v>
      </c>
      <c r="E689" s="64"/>
      <c r="F689" s="64" t="s">
        <v>277</v>
      </c>
      <c r="G689" s="64">
        <v>2</v>
      </c>
      <c r="H689" s="64">
        <v>2</v>
      </c>
      <c r="I689" s="65">
        <v>716.4</v>
      </c>
      <c r="J689" s="65">
        <v>656.7</v>
      </c>
      <c r="K689" s="65">
        <v>656.7</v>
      </c>
      <c r="L689" s="66">
        <v>29</v>
      </c>
      <c r="M689" s="64" t="s">
        <v>275</v>
      </c>
      <c r="N689" s="64" t="s">
        <v>279</v>
      </c>
      <c r="O689" s="67" t="s">
        <v>281</v>
      </c>
      <c r="P689" s="68">
        <v>3947511.93</v>
      </c>
      <c r="Q689" s="68">
        <v>0</v>
      </c>
      <c r="R689" s="68">
        <v>0</v>
      </c>
      <c r="S689" s="65">
        <f t="shared" si="105"/>
        <v>3947511.93</v>
      </c>
      <c r="T689" s="68">
        <f t="shared" si="106"/>
        <v>5510.20649078727</v>
      </c>
      <c r="U689" s="68">
        <v>6051.3703659217881</v>
      </c>
      <c r="X689" s="8" t="e">
        <f>VLOOKUP(C689,Z:AA,2,FALSE)</f>
        <v>#N/A</v>
      </c>
    </row>
    <row r="690" spans="1:24" ht="35.25" x14ac:dyDescent="0.5">
      <c r="B690" s="40" t="s">
        <v>912</v>
      </c>
      <c r="C690" s="42"/>
      <c r="D690" s="64" t="s">
        <v>817</v>
      </c>
      <c r="E690" s="64" t="s">
        <v>817</v>
      </c>
      <c r="F690" s="64" t="s">
        <v>817</v>
      </c>
      <c r="G690" s="64" t="s">
        <v>817</v>
      </c>
      <c r="H690" s="64" t="s">
        <v>817</v>
      </c>
      <c r="I690" s="65">
        <f>I691</f>
        <v>5889.36</v>
      </c>
      <c r="J690" s="65">
        <f t="shared" ref="J690:L690" si="121">J691</f>
        <v>4270.6000000000004</v>
      </c>
      <c r="K690" s="65">
        <f t="shared" si="121"/>
        <v>4123.1000000000004</v>
      </c>
      <c r="L690" s="66">
        <f t="shared" si="121"/>
        <v>172</v>
      </c>
      <c r="M690" s="64" t="s">
        <v>817</v>
      </c>
      <c r="N690" s="64" t="s">
        <v>817</v>
      </c>
      <c r="O690" s="67" t="s">
        <v>960</v>
      </c>
      <c r="P690" s="68">
        <v>7408727.5099999998</v>
      </c>
      <c r="Q690" s="68">
        <v>0</v>
      </c>
      <c r="R690" s="68">
        <v>0</v>
      </c>
      <c r="S690" s="65">
        <f t="shared" si="105"/>
        <v>7408727.5099999998</v>
      </c>
      <c r="T690" s="68">
        <f t="shared" si="106"/>
        <v>1257.9851647717239</v>
      </c>
      <c r="U690" s="68">
        <f>U691</f>
        <v>1713.4428583071847</v>
      </c>
      <c r="X690" s="8" t="e">
        <f>VLOOKUP(C690,Z:AA,2,FALSE)</f>
        <v>#N/A</v>
      </c>
    </row>
    <row r="691" spans="1:24" ht="35.25" x14ac:dyDescent="0.5">
      <c r="A691" s="8">
        <v>1</v>
      </c>
      <c r="B691" s="134">
        <f>SUBTOTAL(103,$A$381:A691)</f>
        <v>274</v>
      </c>
      <c r="C691" s="40" t="s">
        <v>55</v>
      </c>
      <c r="D691" s="64">
        <v>1989</v>
      </c>
      <c r="E691" s="64"/>
      <c r="F691" s="64" t="s">
        <v>277</v>
      </c>
      <c r="G691" s="64">
        <v>5</v>
      </c>
      <c r="H691" s="64">
        <v>6</v>
      </c>
      <c r="I691" s="65">
        <v>5889.36</v>
      </c>
      <c r="J691" s="65">
        <v>4270.6000000000004</v>
      </c>
      <c r="K691" s="65">
        <v>4123.1000000000004</v>
      </c>
      <c r="L691" s="66">
        <v>172</v>
      </c>
      <c r="M691" s="64" t="s">
        <v>275</v>
      </c>
      <c r="N691" s="64" t="s">
        <v>279</v>
      </c>
      <c r="O691" s="67" t="s">
        <v>283</v>
      </c>
      <c r="P691" s="68">
        <v>7408727.5099999998</v>
      </c>
      <c r="Q691" s="68">
        <v>0</v>
      </c>
      <c r="R691" s="68">
        <v>0</v>
      </c>
      <c r="S691" s="65">
        <f t="shared" si="105"/>
        <v>7408727.5099999998</v>
      </c>
      <c r="T691" s="68">
        <f t="shared" si="106"/>
        <v>1257.9851647717239</v>
      </c>
      <c r="U691" s="68">
        <v>1713.4428583071847</v>
      </c>
      <c r="X691" s="8" t="e">
        <f>VLOOKUP(C691,Z:AA,2,FALSE)</f>
        <v>#N/A</v>
      </c>
    </row>
    <row r="692" spans="1:24" ht="35.25" x14ac:dyDescent="0.5">
      <c r="B692" s="40" t="s">
        <v>913</v>
      </c>
      <c r="C692" s="40"/>
      <c r="D692" s="64" t="s">
        <v>817</v>
      </c>
      <c r="E692" s="64" t="s">
        <v>817</v>
      </c>
      <c r="F692" s="64" t="s">
        <v>817</v>
      </c>
      <c r="G692" s="64" t="s">
        <v>817</v>
      </c>
      <c r="H692" s="64" t="s">
        <v>817</v>
      </c>
      <c r="I692" s="65">
        <f>I693</f>
        <v>485.3</v>
      </c>
      <c r="J692" s="65">
        <f t="shared" ref="J692:L692" si="122">J693</f>
        <v>441.3</v>
      </c>
      <c r="K692" s="65">
        <f t="shared" si="122"/>
        <v>441.3</v>
      </c>
      <c r="L692" s="66">
        <f t="shared" si="122"/>
        <v>24</v>
      </c>
      <c r="M692" s="64" t="s">
        <v>817</v>
      </c>
      <c r="N692" s="64" t="s">
        <v>817</v>
      </c>
      <c r="O692" s="67" t="s">
        <v>960</v>
      </c>
      <c r="P692" s="68">
        <v>2311215.4500000002</v>
      </c>
      <c r="Q692" s="68">
        <v>0</v>
      </c>
      <c r="R692" s="68">
        <v>0</v>
      </c>
      <c r="S692" s="65">
        <f t="shared" si="105"/>
        <v>2311215.4500000002</v>
      </c>
      <c r="T692" s="68">
        <f t="shared" si="106"/>
        <v>4762.4468370080367</v>
      </c>
      <c r="U692" s="68">
        <f>U693</f>
        <v>5530.9792705542968</v>
      </c>
      <c r="X692" s="8" t="e">
        <f>VLOOKUP(C692,Z:AA,2,FALSE)</f>
        <v>#N/A</v>
      </c>
    </row>
    <row r="693" spans="1:24" ht="35.25" x14ac:dyDescent="0.5">
      <c r="A693" s="8">
        <v>1</v>
      </c>
      <c r="B693" s="134">
        <f>SUBTOTAL(103,$A$381:A693)</f>
        <v>275</v>
      </c>
      <c r="C693" s="40" t="s">
        <v>54</v>
      </c>
      <c r="D693" s="64">
        <v>1952</v>
      </c>
      <c r="E693" s="64"/>
      <c r="F693" s="64" t="s">
        <v>277</v>
      </c>
      <c r="G693" s="64">
        <v>2</v>
      </c>
      <c r="H693" s="64">
        <v>2</v>
      </c>
      <c r="I693" s="65">
        <v>485.3</v>
      </c>
      <c r="J693" s="65">
        <v>441.3</v>
      </c>
      <c r="K693" s="65">
        <v>441.3</v>
      </c>
      <c r="L693" s="66">
        <v>24</v>
      </c>
      <c r="M693" s="64" t="s">
        <v>275</v>
      </c>
      <c r="N693" s="64" t="s">
        <v>279</v>
      </c>
      <c r="O693" s="67" t="s">
        <v>284</v>
      </c>
      <c r="P693" s="68">
        <v>2311215.4500000002</v>
      </c>
      <c r="Q693" s="68">
        <v>0</v>
      </c>
      <c r="R693" s="68">
        <v>0</v>
      </c>
      <c r="S693" s="65">
        <f t="shared" si="105"/>
        <v>2311215.4500000002</v>
      </c>
      <c r="T693" s="68">
        <f t="shared" si="106"/>
        <v>4762.4468370080367</v>
      </c>
      <c r="U693" s="68">
        <v>5530.9792705542968</v>
      </c>
      <c r="X693" s="8" t="e">
        <f>VLOOKUP(C693,Z:AA,2,FALSE)</f>
        <v>#N/A</v>
      </c>
    </row>
    <row r="694" spans="1:24" ht="35.25" x14ac:dyDescent="0.5">
      <c r="B694" s="40" t="s">
        <v>914</v>
      </c>
      <c r="C694" s="40"/>
      <c r="D694" s="64" t="s">
        <v>817</v>
      </c>
      <c r="E694" s="64" t="s">
        <v>817</v>
      </c>
      <c r="F694" s="64" t="s">
        <v>817</v>
      </c>
      <c r="G694" s="64" t="s">
        <v>817</v>
      </c>
      <c r="H694" s="64" t="s">
        <v>817</v>
      </c>
      <c r="I694" s="65">
        <f>SUM(I695:I699)</f>
        <v>4891.9000000000005</v>
      </c>
      <c r="J694" s="65">
        <f t="shared" ref="J694:L694" si="123">SUM(J695:J699)</f>
        <v>4511.3200000000006</v>
      </c>
      <c r="K694" s="65">
        <f t="shared" si="123"/>
        <v>4393.6699999999992</v>
      </c>
      <c r="L694" s="66">
        <f t="shared" si="123"/>
        <v>172</v>
      </c>
      <c r="M694" s="64" t="s">
        <v>817</v>
      </c>
      <c r="N694" s="64" t="s">
        <v>817</v>
      </c>
      <c r="O694" s="67" t="s">
        <v>960</v>
      </c>
      <c r="P694" s="68">
        <v>16487311.32</v>
      </c>
      <c r="Q694" s="68">
        <v>0</v>
      </c>
      <c r="R694" s="68">
        <v>0</v>
      </c>
      <c r="S694" s="65">
        <f t="shared" si="105"/>
        <v>16487311.32</v>
      </c>
      <c r="T694" s="68">
        <f t="shared" si="106"/>
        <v>3370.3287720517587</v>
      </c>
      <c r="U694" s="68">
        <f>MAX(U695:U699)</f>
        <v>6760.4262961707891</v>
      </c>
      <c r="X694" s="8" t="e">
        <f>VLOOKUP(C694,Z:AA,2,FALSE)</f>
        <v>#N/A</v>
      </c>
    </row>
    <row r="695" spans="1:24" ht="35.25" x14ac:dyDescent="0.5">
      <c r="A695" s="8">
        <v>1</v>
      </c>
      <c r="B695" s="134">
        <f>SUBTOTAL(103,$A$381:A695)</f>
        <v>276</v>
      </c>
      <c r="C695" s="40" t="s">
        <v>61</v>
      </c>
      <c r="D695" s="64">
        <v>1970</v>
      </c>
      <c r="E695" s="64"/>
      <c r="F695" s="64" t="s">
        <v>277</v>
      </c>
      <c r="G695" s="64">
        <v>5</v>
      </c>
      <c r="H695" s="64">
        <v>2</v>
      </c>
      <c r="I695" s="65">
        <v>2323.8000000000002</v>
      </c>
      <c r="J695" s="65">
        <v>2172.1400000000003</v>
      </c>
      <c r="K695" s="65">
        <v>2094.89</v>
      </c>
      <c r="L695" s="66">
        <v>51</v>
      </c>
      <c r="M695" s="64" t="s">
        <v>275</v>
      </c>
      <c r="N695" s="64" t="s">
        <v>279</v>
      </c>
      <c r="O695" s="67" t="s">
        <v>286</v>
      </c>
      <c r="P695" s="68">
        <v>3462053.4</v>
      </c>
      <c r="Q695" s="68">
        <v>0</v>
      </c>
      <c r="R695" s="68">
        <v>0</v>
      </c>
      <c r="S695" s="65">
        <f t="shared" si="105"/>
        <v>3462053.4</v>
      </c>
      <c r="T695" s="68">
        <f t="shared" si="106"/>
        <v>1489.8241673121609</v>
      </c>
      <c r="U695" s="68">
        <v>1724.8214045959203</v>
      </c>
      <c r="X695" s="8" t="e">
        <f>VLOOKUP(C695,Z:AA,2,FALSE)</f>
        <v>#N/A</v>
      </c>
    </row>
    <row r="696" spans="1:24" ht="35.25" x14ac:dyDescent="0.5">
      <c r="A696" s="8">
        <v>1</v>
      </c>
      <c r="B696" s="134">
        <f>SUBTOTAL(103,$A$381:A696)</f>
        <v>277</v>
      </c>
      <c r="C696" s="40" t="s">
        <v>62</v>
      </c>
      <c r="D696" s="64">
        <v>1972</v>
      </c>
      <c r="E696" s="64"/>
      <c r="F696" s="64" t="s">
        <v>277</v>
      </c>
      <c r="G696" s="64">
        <v>2</v>
      </c>
      <c r="H696" s="64">
        <v>2</v>
      </c>
      <c r="I696" s="65">
        <v>590.20000000000005</v>
      </c>
      <c r="J696" s="65">
        <v>529.80000000000007</v>
      </c>
      <c r="K696" s="65">
        <v>529.79999999999995</v>
      </c>
      <c r="L696" s="66">
        <v>31</v>
      </c>
      <c r="M696" s="64" t="s">
        <v>275</v>
      </c>
      <c r="N696" s="64" t="s">
        <v>276</v>
      </c>
      <c r="O696" s="67" t="s">
        <v>278</v>
      </c>
      <c r="P696" s="68">
        <v>3446388</v>
      </c>
      <c r="Q696" s="68">
        <v>0</v>
      </c>
      <c r="R696" s="68">
        <v>0</v>
      </c>
      <c r="S696" s="65">
        <f t="shared" si="105"/>
        <v>3446388</v>
      </c>
      <c r="T696" s="68">
        <f t="shared" si="106"/>
        <v>5839.3561504574718</v>
      </c>
      <c r="U696" s="68">
        <v>6760.4262961707891</v>
      </c>
      <c r="X696" s="8" t="e">
        <f>VLOOKUP(C696,Z:AA,2,FALSE)</f>
        <v>#N/A</v>
      </c>
    </row>
    <row r="697" spans="1:24" ht="35.25" x14ac:dyDescent="0.5">
      <c r="A697" s="8">
        <v>1</v>
      </c>
      <c r="B697" s="134">
        <f>SUBTOTAL(103,$A$381:A697)</f>
        <v>278</v>
      </c>
      <c r="C697" s="40" t="s">
        <v>60</v>
      </c>
      <c r="D697" s="64">
        <v>1974</v>
      </c>
      <c r="E697" s="64"/>
      <c r="F697" s="64" t="s">
        <v>277</v>
      </c>
      <c r="G697" s="64">
        <v>2</v>
      </c>
      <c r="H697" s="64">
        <v>2</v>
      </c>
      <c r="I697" s="65">
        <v>701.7</v>
      </c>
      <c r="J697" s="65">
        <v>641.1</v>
      </c>
      <c r="K697" s="65">
        <v>600.70000000000005</v>
      </c>
      <c r="L697" s="66">
        <v>36</v>
      </c>
      <c r="M697" s="64" t="s">
        <v>275</v>
      </c>
      <c r="N697" s="64" t="s">
        <v>276</v>
      </c>
      <c r="O697" s="67" t="s">
        <v>278</v>
      </c>
      <c r="P697" s="68">
        <v>3378504.6</v>
      </c>
      <c r="Q697" s="68">
        <v>0</v>
      </c>
      <c r="R697" s="68">
        <v>0</v>
      </c>
      <c r="S697" s="65">
        <f t="shared" si="105"/>
        <v>3378504.6</v>
      </c>
      <c r="T697" s="68">
        <f t="shared" si="106"/>
        <v>4814.7421975203079</v>
      </c>
      <c r="U697" s="68">
        <v>5574.1949836112299</v>
      </c>
      <c r="X697" s="8" t="e">
        <f>VLOOKUP(C697,Z:AA,2,FALSE)</f>
        <v>#N/A</v>
      </c>
    </row>
    <row r="698" spans="1:24" ht="35.25" x14ac:dyDescent="0.5">
      <c r="A698" s="8">
        <v>1</v>
      </c>
      <c r="B698" s="134">
        <f>SUBTOTAL(103,$A$381:A698)</f>
        <v>279</v>
      </c>
      <c r="C698" s="40" t="s">
        <v>63</v>
      </c>
      <c r="D698" s="64">
        <v>1982</v>
      </c>
      <c r="E698" s="64"/>
      <c r="F698" s="64" t="s">
        <v>277</v>
      </c>
      <c r="G698" s="64">
        <v>2</v>
      </c>
      <c r="H698" s="64">
        <v>2</v>
      </c>
      <c r="I698" s="65">
        <v>549.6</v>
      </c>
      <c r="J698" s="65">
        <v>502.6</v>
      </c>
      <c r="K698" s="65">
        <v>502.6</v>
      </c>
      <c r="L698" s="66">
        <v>25</v>
      </c>
      <c r="M698" s="64" t="s">
        <v>275</v>
      </c>
      <c r="N698" s="64" t="s">
        <v>276</v>
      </c>
      <c r="O698" s="67" t="s">
        <v>278</v>
      </c>
      <c r="P698" s="68">
        <v>2799929.1599999997</v>
      </c>
      <c r="Q698" s="68">
        <v>0</v>
      </c>
      <c r="R698" s="68">
        <v>0</v>
      </c>
      <c r="S698" s="65">
        <f t="shared" si="105"/>
        <v>2799929.1599999997</v>
      </c>
      <c r="T698" s="68">
        <f t="shared" si="106"/>
        <v>5094.4853711790383</v>
      </c>
      <c r="U698" s="68">
        <v>5898.0634133915573</v>
      </c>
      <c r="X698" s="8" t="e">
        <f>VLOOKUP(C698,Z:AA,2,FALSE)</f>
        <v>#N/A</v>
      </c>
    </row>
    <row r="699" spans="1:24" ht="35.25" x14ac:dyDescent="0.5">
      <c r="A699" s="8">
        <v>1</v>
      </c>
      <c r="B699" s="134">
        <f>SUBTOTAL(103,$A$381:A699)</f>
        <v>280</v>
      </c>
      <c r="C699" s="40" t="s">
        <v>59</v>
      </c>
      <c r="D699" s="64">
        <v>1970</v>
      </c>
      <c r="E699" s="64"/>
      <c r="F699" s="64" t="s">
        <v>277</v>
      </c>
      <c r="G699" s="64">
        <v>2</v>
      </c>
      <c r="H699" s="64">
        <v>2</v>
      </c>
      <c r="I699" s="65">
        <v>726.6</v>
      </c>
      <c r="J699" s="65">
        <v>665.68000000000006</v>
      </c>
      <c r="K699" s="65">
        <v>665.68</v>
      </c>
      <c r="L699" s="66">
        <v>29</v>
      </c>
      <c r="M699" s="64" t="s">
        <v>275</v>
      </c>
      <c r="N699" s="64" t="s">
        <v>276</v>
      </c>
      <c r="O699" s="67" t="s">
        <v>278</v>
      </c>
      <c r="P699" s="68">
        <v>3400436.16</v>
      </c>
      <c r="Q699" s="68">
        <v>0</v>
      </c>
      <c r="R699" s="68">
        <v>0</v>
      </c>
      <c r="S699" s="65">
        <f t="shared" si="105"/>
        <v>3400436.16</v>
      </c>
      <c r="T699" s="68">
        <f t="shared" si="106"/>
        <v>4679.9286540049543</v>
      </c>
      <c r="U699" s="68">
        <v>5418.1166418937519</v>
      </c>
      <c r="X699" s="8" t="e">
        <f>VLOOKUP(C699,Z:AA,2,FALSE)</f>
        <v>#N/A</v>
      </c>
    </row>
    <row r="700" spans="1:24" ht="35.25" x14ac:dyDescent="0.5">
      <c r="B700" s="40" t="s">
        <v>915</v>
      </c>
      <c r="C700" s="133"/>
      <c r="D700" s="64" t="s">
        <v>817</v>
      </c>
      <c r="E700" s="64" t="s">
        <v>817</v>
      </c>
      <c r="F700" s="64" t="s">
        <v>817</v>
      </c>
      <c r="G700" s="64" t="s">
        <v>817</v>
      </c>
      <c r="H700" s="64" t="s">
        <v>817</v>
      </c>
      <c r="I700" s="65">
        <f>I701+I702</f>
        <v>4053.7</v>
      </c>
      <c r="J700" s="65">
        <f t="shared" ref="J700:L700" si="124">J701+J702</f>
        <v>3133.3999999999996</v>
      </c>
      <c r="K700" s="65">
        <f t="shared" si="124"/>
        <v>3133.3999999999996</v>
      </c>
      <c r="L700" s="66">
        <f t="shared" si="124"/>
        <v>118</v>
      </c>
      <c r="M700" s="64" t="s">
        <v>817</v>
      </c>
      <c r="N700" s="64" t="s">
        <v>817</v>
      </c>
      <c r="O700" s="67" t="s">
        <v>960</v>
      </c>
      <c r="P700" s="68">
        <v>6032850.6600000001</v>
      </c>
      <c r="Q700" s="68">
        <v>0</v>
      </c>
      <c r="R700" s="68">
        <v>0</v>
      </c>
      <c r="S700" s="65">
        <f t="shared" si="105"/>
        <v>6032850.6600000001</v>
      </c>
      <c r="T700" s="68">
        <f t="shared" si="106"/>
        <v>1488.2331351604707</v>
      </c>
      <c r="U700" s="68">
        <f>MAX(U701:U702)</f>
        <v>5594.6451180257509</v>
      </c>
      <c r="X700" s="8" t="e">
        <f>VLOOKUP(C700,Z:AA,2,FALSE)</f>
        <v>#N/A</v>
      </c>
    </row>
    <row r="701" spans="1:24" ht="35.25" x14ac:dyDescent="0.5">
      <c r="A701" s="8">
        <v>1</v>
      </c>
      <c r="B701" s="134">
        <f>SUBTOTAL(103,$A$381:A701)</f>
        <v>281</v>
      </c>
      <c r="C701" s="40" t="s">
        <v>238</v>
      </c>
      <c r="D701" s="64">
        <v>1988</v>
      </c>
      <c r="E701" s="64"/>
      <c r="F701" s="64" t="s">
        <v>277</v>
      </c>
      <c r="G701" s="64">
        <v>5</v>
      </c>
      <c r="H701" s="64">
        <v>4</v>
      </c>
      <c r="I701" s="65">
        <v>3662.2</v>
      </c>
      <c r="J701" s="65">
        <v>2766.2</v>
      </c>
      <c r="K701" s="65">
        <v>2766.2</v>
      </c>
      <c r="L701" s="66">
        <v>110</v>
      </c>
      <c r="M701" s="64" t="s">
        <v>275</v>
      </c>
      <c r="N701" s="64" t="s">
        <v>279</v>
      </c>
      <c r="O701" s="67" t="s">
        <v>766</v>
      </c>
      <c r="P701" s="68">
        <v>4231329.66</v>
      </c>
      <c r="Q701" s="68">
        <v>0</v>
      </c>
      <c r="R701" s="68">
        <v>0</v>
      </c>
      <c r="S701" s="65">
        <f t="shared" si="105"/>
        <v>4231329.66</v>
      </c>
      <c r="T701" s="68">
        <f t="shared" si="106"/>
        <v>1155.4064933646443</v>
      </c>
      <c r="U701" s="68">
        <v>1687.3246413584463</v>
      </c>
      <c r="X701" s="8" t="e">
        <f>VLOOKUP(C701,Z:AA,2,FALSE)</f>
        <v>#N/A</v>
      </c>
    </row>
    <row r="702" spans="1:24" ht="35.25" x14ac:dyDescent="0.5">
      <c r="A702" s="8">
        <v>1</v>
      </c>
      <c r="B702" s="134">
        <f>SUBTOTAL(103,$A$381:A702)</f>
        <v>282</v>
      </c>
      <c r="C702" s="40" t="s">
        <v>237</v>
      </c>
      <c r="D702" s="64">
        <v>1966</v>
      </c>
      <c r="E702" s="64"/>
      <c r="F702" s="64" t="s">
        <v>277</v>
      </c>
      <c r="G702" s="64">
        <v>2</v>
      </c>
      <c r="H702" s="64">
        <v>1</v>
      </c>
      <c r="I702" s="65">
        <v>391.5</v>
      </c>
      <c r="J702" s="65">
        <v>367.2</v>
      </c>
      <c r="K702" s="65">
        <v>367.2</v>
      </c>
      <c r="L702" s="66">
        <v>8</v>
      </c>
      <c r="M702" s="64" t="s">
        <v>275</v>
      </c>
      <c r="N702" s="64" t="s">
        <v>279</v>
      </c>
      <c r="O702" s="67" t="s">
        <v>766</v>
      </c>
      <c r="P702" s="68">
        <v>1801521</v>
      </c>
      <c r="Q702" s="68">
        <v>0</v>
      </c>
      <c r="R702" s="68">
        <v>0</v>
      </c>
      <c r="S702" s="65">
        <f t="shared" si="105"/>
        <v>1801521</v>
      </c>
      <c r="T702" s="68">
        <f t="shared" si="106"/>
        <v>4601.5862068965516</v>
      </c>
      <c r="U702" s="68">
        <v>5594.6451180257509</v>
      </c>
      <c r="X702" s="8" t="e">
        <f>VLOOKUP(C702,Z:AA,2,FALSE)</f>
        <v>#N/A</v>
      </c>
    </row>
    <row r="703" spans="1:24" ht="35.25" x14ac:dyDescent="0.5">
      <c r="B703" s="40" t="s">
        <v>917</v>
      </c>
      <c r="C703" s="133"/>
      <c r="D703" s="64" t="s">
        <v>817</v>
      </c>
      <c r="E703" s="64" t="s">
        <v>817</v>
      </c>
      <c r="F703" s="64" t="s">
        <v>817</v>
      </c>
      <c r="G703" s="64" t="s">
        <v>817</v>
      </c>
      <c r="H703" s="64" t="s">
        <v>817</v>
      </c>
      <c r="I703" s="65">
        <f>I704</f>
        <v>545.34</v>
      </c>
      <c r="J703" s="65">
        <f t="shared" ref="J703:L703" si="125">J704</f>
        <v>316.54000000000002</v>
      </c>
      <c r="K703" s="65">
        <f t="shared" si="125"/>
        <v>204.04</v>
      </c>
      <c r="L703" s="66">
        <f t="shared" si="125"/>
        <v>22</v>
      </c>
      <c r="M703" s="64" t="s">
        <v>817</v>
      </c>
      <c r="N703" s="64" t="s">
        <v>817</v>
      </c>
      <c r="O703" s="67" t="s">
        <v>960</v>
      </c>
      <c r="P703" s="68">
        <v>1799918.22</v>
      </c>
      <c r="Q703" s="68">
        <v>0</v>
      </c>
      <c r="R703" s="68">
        <v>0</v>
      </c>
      <c r="S703" s="65">
        <f t="shared" si="105"/>
        <v>1799918.22</v>
      </c>
      <c r="T703" s="68">
        <f t="shared" si="106"/>
        <v>3300.5431840686542</v>
      </c>
      <c r="U703" s="68">
        <f>U704</f>
        <v>3999.7253511828358</v>
      </c>
      <c r="X703" s="8" t="e">
        <f>VLOOKUP(C703,Z:AA,2,FALSE)</f>
        <v>#N/A</v>
      </c>
    </row>
    <row r="704" spans="1:24" ht="35.25" x14ac:dyDescent="0.5">
      <c r="A704" s="8">
        <v>1</v>
      </c>
      <c r="B704" s="134">
        <f>SUBTOTAL(103,$A$381:A704)</f>
        <v>283</v>
      </c>
      <c r="C704" s="40" t="s">
        <v>152</v>
      </c>
      <c r="D704" s="64">
        <v>1968</v>
      </c>
      <c r="E704" s="64"/>
      <c r="F704" s="64" t="s">
        <v>277</v>
      </c>
      <c r="G704" s="64">
        <v>2</v>
      </c>
      <c r="H704" s="64">
        <v>1</v>
      </c>
      <c r="I704" s="65">
        <v>545.34</v>
      </c>
      <c r="J704" s="65">
        <v>316.54000000000002</v>
      </c>
      <c r="K704" s="65">
        <v>204.04</v>
      </c>
      <c r="L704" s="66">
        <v>22</v>
      </c>
      <c r="M704" s="64" t="s">
        <v>275</v>
      </c>
      <c r="N704" s="64" t="s">
        <v>279</v>
      </c>
      <c r="O704" s="67" t="s">
        <v>1085</v>
      </c>
      <c r="P704" s="68">
        <v>1799918.22</v>
      </c>
      <c r="Q704" s="68">
        <v>0</v>
      </c>
      <c r="R704" s="68">
        <v>0</v>
      </c>
      <c r="S704" s="65">
        <f t="shared" si="105"/>
        <v>1799918.22</v>
      </c>
      <c r="T704" s="68">
        <f t="shared" si="106"/>
        <v>3300.5431840686542</v>
      </c>
      <c r="U704" s="68">
        <v>3999.7253511828358</v>
      </c>
      <c r="X704" s="8" t="e">
        <f>VLOOKUP(C704,Z:AA,2,FALSE)</f>
        <v>#N/A</v>
      </c>
    </row>
    <row r="705" spans="1:24" ht="35.25" x14ac:dyDescent="0.5">
      <c r="B705" s="40" t="s">
        <v>946</v>
      </c>
      <c r="C705" s="40"/>
      <c r="D705" s="64" t="s">
        <v>817</v>
      </c>
      <c r="E705" s="64" t="s">
        <v>817</v>
      </c>
      <c r="F705" s="64" t="s">
        <v>817</v>
      </c>
      <c r="G705" s="64" t="s">
        <v>817</v>
      </c>
      <c r="H705" s="64" t="s">
        <v>817</v>
      </c>
      <c r="I705" s="65">
        <f>I706</f>
        <v>2138.8000000000002</v>
      </c>
      <c r="J705" s="65">
        <f t="shared" ref="J705:L705" si="126">J706</f>
        <v>959.97</v>
      </c>
      <c r="K705" s="65">
        <f t="shared" si="126"/>
        <v>458.1</v>
      </c>
      <c r="L705" s="66">
        <f t="shared" si="126"/>
        <v>56</v>
      </c>
      <c r="M705" s="64" t="s">
        <v>817</v>
      </c>
      <c r="N705" s="64" t="s">
        <v>817</v>
      </c>
      <c r="O705" s="67" t="s">
        <v>960</v>
      </c>
      <c r="P705" s="68">
        <v>3446408.27</v>
      </c>
      <c r="Q705" s="68">
        <v>0</v>
      </c>
      <c r="R705" s="68">
        <v>0</v>
      </c>
      <c r="S705" s="65">
        <f t="shared" si="105"/>
        <v>3446408.27</v>
      </c>
      <c r="T705" s="68">
        <f t="shared" si="106"/>
        <v>1611.3747288198988</v>
      </c>
      <c r="U705" s="68">
        <f>U706</f>
        <v>2633.7333856675473</v>
      </c>
      <c r="X705" s="8" t="e">
        <f>VLOOKUP(C705,Z:AA,2,FALSE)</f>
        <v>#N/A</v>
      </c>
    </row>
    <row r="706" spans="1:24" ht="35.25" x14ac:dyDescent="0.5">
      <c r="A706" s="8">
        <v>1</v>
      </c>
      <c r="B706" s="134">
        <f>SUBTOTAL(103,$A$381:A706)</f>
        <v>284</v>
      </c>
      <c r="C706" s="40" t="s">
        <v>153</v>
      </c>
      <c r="D706" s="64">
        <v>1983</v>
      </c>
      <c r="E706" s="64"/>
      <c r="F706" s="64" t="s">
        <v>277</v>
      </c>
      <c r="G706" s="64">
        <v>2</v>
      </c>
      <c r="H706" s="64">
        <v>3</v>
      </c>
      <c r="I706" s="65">
        <v>2138.8000000000002</v>
      </c>
      <c r="J706" s="65">
        <v>959.97</v>
      </c>
      <c r="K706" s="65">
        <v>458.1</v>
      </c>
      <c r="L706" s="66">
        <v>56</v>
      </c>
      <c r="M706" s="64" t="s">
        <v>275</v>
      </c>
      <c r="N706" s="64" t="s">
        <v>279</v>
      </c>
      <c r="O706" s="67" t="s">
        <v>299</v>
      </c>
      <c r="P706" s="68">
        <v>3446408.27</v>
      </c>
      <c r="Q706" s="68">
        <v>0</v>
      </c>
      <c r="R706" s="68">
        <v>0</v>
      </c>
      <c r="S706" s="65">
        <f t="shared" si="105"/>
        <v>3446408.27</v>
      </c>
      <c r="T706" s="68">
        <f t="shared" si="106"/>
        <v>1611.3747288198988</v>
      </c>
      <c r="U706" s="68">
        <v>2633.7333856675473</v>
      </c>
      <c r="X706" s="8" t="e">
        <f>VLOOKUP(C706,Z:AA,2,FALSE)</f>
        <v>#N/A</v>
      </c>
    </row>
    <row r="707" spans="1:24" ht="35.25" x14ac:dyDescent="0.5">
      <c r="B707" s="40" t="s">
        <v>947</v>
      </c>
      <c r="C707" s="40"/>
      <c r="D707" s="64" t="s">
        <v>817</v>
      </c>
      <c r="E707" s="64" t="s">
        <v>817</v>
      </c>
      <c r="F707" s="64" t="s">
        <v>817</v>
      </c>
      <c r="G707" s="64" t="s">
        <v>817</v>
      </c>
      <c r="H707" s="64" t="s">
        <v>817</v>
      </c>
      <c r="I707" s="65">
        <f>I708</f>
        <v>1367.9</v>
      </c>
      <c r="J707" s="65">
        <f t="shared" ref="J707:L707" si="127">J708</f>
        <v>926.7</v>
      </c>
      <c r="K707" s="65">
        <f t="shared" si="127"/>
        <v>324.89999999999998</v>
      </c>
      <c r="L707" s="66">
        <f t="shared" si="127"/>
        <v>64</v>
      </c>
      <c r="M707" s="64" t="s">
        <v>817</v>
      </c>
      <c r="N707" s="64" t="s">
        <v>817</v>
      </c>
      <c r="O707" s="67" t="s">
        <v>960</v>
      </c>
      <c r="P707" s="68">
        <v>2957808</v>
      </c>
      <c r="Q707" s="68">
        <v>0</v>
      </c>
      <c r="R707" s="68">
        <v>0</v>
      </c>
      <c r="S707" s="65">
        <f t="shared" si="105"/>
        <v>2957808</v>
      </c>
      <c r="T707" s="68">
        <f t="shared" si="106"/>
        <v>2162.2984136267269</v>
      </c>
      <c r="U707" s="68">
        <f>U708</f>
        <v>2651.7113824109947</v>
      </c>
      <c r="X707" s="8" t="e">
        <f>VLOOKUP(C707,Z:AA,2,FALSE)</f>
        <v>#N/A</v>
      </c>
    </row>
    <row r="708" spans="1:24" ht="35.25" x14ac:dyDescent="0.5">
      <c r="A708" s="8">
        <v>1</v>
      </c>
      <c r="B708" s="134">
        <f>SUBTOTAL(103,$A$381:A708)</f>
        <v>285</v>
      </c>
      <c r="C708" s="40" t="s">
        <v>158</v>
      </c>
      <c r="D708" s="64">
        <v>1974</v>
      </c>
      <c r="E708" s="64"/>
      <c r="F708" s="64" t="s">
        <v>277</v>
      </c>
      <c r="G708" s="64">
        <v>2</v>
      </c>
      <c r="H708" s="64">
        <v>1</v>
      </c>
      <c r="I708" s="65">
        <v>1367.9</v>
      </c>
      <c r="J708" s="65">
        <v>926.7</v>
      </c>
      <c r="K708" s="65">
        <v>324.89999999999998</v>
      </c>
      <c r="L708" s="66">
        <v>64</v>
      </c>
      <c r="M708" s="64" t="s">
        <v>275</v>
      </c>
      <c r="N708" s="64" t="s">
        <v>279</v>
      </c>
      <c r="O708" s="67" t="s">
        <v>1085</v>
      </c>
      <c r="P708" s="68">
        <v>2957808</v>
      </c>
      <c r="Q708" s="68">
        <v>0</v>
      </c>
      <c r="R708" s="68">
        <v>0</v>
      </c>
      <c r="S708" s="65">
        <f t="shared" si="105"/>
        <v>2957808</v>
      </c>
      <c r="T708" s="68">
        <f t="shared" si="106"/>
        <v>2162.2984136267269</v>
      </c>
      <c r="U708" s="68">
        <v>2651.7113824109947</v>
      </c>
      <c r="X708" s="8" t="e">
        <f>VLOOKUP(C708,Z:AA,2,FALSE)</f>
        <v>#N/A</v>
      </c>
    </row>
    <row r="709" spans="1:24" ht="35.25" x14ac:dyDescent="0.5">
      <c r="B709" s="40" t="s">
        <v>919</v>
      </c>
      <c r="C709" s="40"/>
      <c r="D709" s="64" t="s">
        <v>817</v>
      </c>
      <c r="E709" s="64" t="s">
        <v>817</v>
      </c>
      <c r="F709" s="64" t="s">
        <v>817</v>
      </c>
      <c r="G709" s="64" t="s">
        <v>817</v>
      </c>
      <c r="H709" s="64" t="s">
        <v>817</v>
      </c>
      <c r="I709" s="65">
        <f>I710</f>
        <v>2208.39</v>
      </c>
      <c r="J709" s="65">
        <f t="shared" ref="J709:L709" si="128">J710</f>
        <v>2056</v>
      </c>
      <c r="K709" s="65">
        <f t="shared" si="128"/>
        <v>446.69</v>
      </c>
      <c r="L709" s="66">
        <f t="shared" si="128"/>
        <v>74</v>
      </c>
      <c r="M709" s="64" t="s">
        <v>817</v>
      </c>
      <c r="N709" s="64" t="s">
        <v>817</v>
      </c>
      <c r="O709" s="67" t="s">
        <v>960</v>
      </c>
      <c r="P709" s="68">
        <v>4651054.3499999996</v>
      </c>
      <c r="Q709" s="68">
        <v>0</v>
      </c>
      <c r="R709" s="68">
        <v>0</v>
      </c>
      <c r="S709" s="65">
        <f t="shared" si="105"/>
        <v>4651054.3499999996</v>
      </c>
      <c r="T709" s="68">
        <f t="shared" si="106"/>
        <v>2106.0837759634846</v>
      </c>
      <c r="U709" s="68">
        <f>U710</f>
        <v>2150.2882193022201</v>
      </c>
      <c r="X709" s="8" t="e">
        <f>VLOOKUP(C709,Z:AA,2,FALSE)</f>
        <v>#N/A</v>
      </c>
    </row>
    <row r="710" spans="1:24" ht="35.25" x14ac:dyDescent="0.5">
      <c r="A710" s="8">
        <v>1</v>
      </c>
      <c r="B710" s="134">
        <f>SUBTOTAL(103,$A$381:A710)</f>
        <v>286</v>
      </c>
      <c r="C710" s="40" t="s">
        <v>157</v>
      </c>
      <c r="D710" s="64">
        <v>1970</v>
      </c>
      <c r="E710" s="64"/>
      <c r="F710" s="64" t="s">
        <v>277</v>
      </c>
      <c r="G710" s="64">
        <v>5</v>
      </c>
      <c r="H710" s="64">
        <v>4</v>
      </c>
      <c r="I710" s="65">
        <v>2208.39</v>
      </c>
      <c r="J710" s="65">
        <v>2056</v>
      </c>
      <c r="K710" s="65">
        <v>446.69</v>
      </c>
      <c r="L710" s="66">
        <v>74</v>
      </c>
      <c r="M710" s="64" t="s">
        <v>275</v>
      </c>
      <c r="N710" s="64" t="s">
        <v>279</v>
      </c>
      <c r="O710" s="67" t="s">
        <v>300</v>
      </c>
      <c r="P710" s="68">
        <v>4651054.3499999996</v>
      </c>
      <c r="Q710" s="68">
        <v>0</v>
      </c>
      <c r="R710" s="68">
        <v>0</v>
      </c>
      <c r="S710" s="65">
        <f t="shared" si="105"/>
        <v>4651054.3499999996</v>
      </c>
      <c r="T710" s="68">
        <f t="shared" si="106"/>
        <v>2106.0837759634846</v>
      </c>
      <c r="U710" s="68">
        <v>2150.2882193022201</v>
      </c>
      <c r="X710" s="8" t="e">
        <f>VLOOKUP(C710,Z:AA,2,FALSE)</f>
        <v>#N/A</v>
      </c>
    </row>
    <row r="711" spans="1:24" ht="35.25" x14ac:dyDescent="0.5">
      <c r="B711" s="40" t="s">
        <v>920</v>
      </c>
      <c r="C711" s="40"/>
      <c r="D711" s="64" t="s">
        <v>817</v>
      </c>
      <c r="E711" s="64" t="s">
        <v>817</v>
      </c>
      <c r="F711" s="64" t="s">
        <v>817</v>
      </c>
      <c r="G711" s="64" t="s">
        <v>817</v>
      </c>
      <c r="H711" s="64" t="s">
        <v>817</v>
      </c>
      <c r="I711" s="65">
        <f>I712+I713+I714</f>
        <v>11211.2</v>
      </c>
      <c r="J711" s="65">
        <f t="shared" ref="J711:L711" si="129">J712+J713+J714</f>
        <v>4427.5</v>
      </c>
      <c r="K711" s="65">
        <f t="shared" si="129"/>
        <v>24339.55</v>
      </c>
      <c r="L711" s="66">
        <f t="shared" si="129"/>
        <v>304</v>
      </c>
      <c r="M711" s="64" t="s">
        <v>817</v>
      </c>
      <c r="N711" s="64" t="s">
        <v>817</v>
      </c>
      <c r="O711" s="67" t="s">
        <v>960</v>
      </c>
      <c r="P711" s="68">
        <v>15298671.6</v>
      </c>
      <c r="Q711" s="68">
        <v>0</v>
      </c>
      <c r="R711" s="68">
        <v>0</v>
      </c>
      <c r="S711" s="65">
        <f t="shared" si="105"/>
        <v>15298671.6</v>
      </c>
      <c r="T711" s="68">
        <f t="shared" si="106"/>
        <v>1364.588233195376</v>
      </c>
      <c r="U711" s="68">
        <f>MAX(U712:U714)</f>
        <v>4915.9049349264205</v>
      </c>
      <c r="X711" s="8" t="e">
        <f>VLOOKUP(C711,Z:AA,2,FALSE)</f>
        <v>#N/A</v>
      </c>
    </row>
    <row r="712" spans="1:24" ht="35.25" x14ac:dyDescent="0.5">
      <c r="A712" s="8">
        <v>1</v>
      </c>
      <c r="B712" s="134">
        <f>SUBTOTAL(103,$A$381:A712)</f>
        <v>287</v>
      </c>
      <c r="C712" s="40" t="s">
        <v>154</v>
      </c>
      <c r="D712" s="64">
        <v>1983</v>
      </c>
      <c r="E712" s="64"/>
      <c r="F712" s="64" t="s">
        <v>298</v>
      </c>
      <c r="G712" s="64">
        <v>5</v>
      </c>
      <c r="H712" s="64">
        <v>4</v>
      </c>
      <c r="I712" s="65">
        <v>4333.8</v>
      </c>
      <c r="J712" s="65">
        <v>1755.3</v>
      </c>
      <c r="K712" s="65">
        <v>1755.3</v>
      </c>
      <c r="L712" s="66">
        <v>123</v>
      </c>
      <c r="M712" s="64" t="s">
        <v>275</v>
      </c>
      <c r="N712" s="64" t="s">
        <v>279</v>
      </c>
      <c r="O712" s="67" t="s">
        <v>304</v>
      </c>
      <c r="P712" s="68">
        <v>5244797.5</v>
      </c>
      <c r="Q712" s="68">
        <v>0</v>
      </c>
      <c r="R712" s="68">
        <v>0</v>
      </c>
      <c r="S712" s="65">
        <f t="shared" si="105"/>
        <v>5244797.5</v>
      </c>
      <c r="T712" s="68">
        <f t="shared" si="106"/>
        <v>1210.2075545710461</v>
      </c>
      <c r="U712" s="68">
        <v>1730.7061514346951</v>
      </c>
      <c r="X712" s="8" t="e">
        <f>VLOOKUP(C712,Z:AA,2,FALSE)</f>
        <v>#N/A</v>
      </c>
    </row>
    <row r="713" spans="1:24" ht="35.25" x14ac:dyDescent="0.5">
      <c r="A713" s="8">
        <v>1</v>
      </c>
      <c r="B713" s="134">
        <f>SUBTOTAL(103,$A$381:A713)</f>
        <v>288</v>
      </c>
      <c r="C713" s="40" t="s">
        <v>155</v>
      </c>
      <c r="D713" s="64">
        <v>1985</v>
      </c>
      <c r="E713" s="64"/>
      <c r="F713" s="64" t="s">
        <v>298</v>
      </c>
      <c r="G713" s="64">
        <v>5</v>
      </c>
      <c r="H713" s="64">
        <v>5</v>
      </c>
      <c r="I713" s="65">
        <v>5376.4</v>
      </c>
      <c r="J713" s="65">
        <v>2229.5</v>
      </c>
      <c r="K713" s="65">
        <v>22225.4</v>
      </c>
      <c r="L713" s="66">
        <v>149</v>
      </c>
      <c r="M713" s="64" t="s">
        <v>275</v>
      </c>
      <c r="N713" s="64" t="s">
        <v>279</v>
      </c>
      <c r="O713" s="67" t="s">
        <v>304</v>
      </c>
      <c r="P713" s="68">
        <v>6908757.5199999996</v>
      </c>
      <c r="Q713" s="68">
        <v>0</v>
      </c>
      <c r="R713" s="68">
        <v>0</v>
      </c>
      <c r="S713" s="65">
        <f t="shared" si="105"/>
        <v>6908757.5199999996</v>
      </c>
      <c r="T713" s="68">
        <f t="shared" si="106"/>
        <v>1285.0155345584405</v>
      </c>
      <c r="U713" s="68">
        <v>1838.4267417582419</v>
      </c>
      <c r="X713" s="8" t="e">
        <f>VLOOKUP(C713,Z:AA,2,FALSE)</f>
        <v>#N/A</v>
      </c>
    </row>
    <row r="714" spans="1:24" ht="35.25" x14ac:dyDescent="0.5">
      <c r="A714" s="8">
        <v>1</v>
      </c>
      <c r="B714" s="134">
        <f>SUBTOTAL(103,$A$381:A714)</f>
        <v>289</v>
      </c>
      <c r="C714" s="40" t="s">
        <v>156</v>
      </c>
      <c r="D714" s="64">
        <v>1978</v>
      </c>
      <c r="E714" s="64"/>
      <c r="F714" s="64" t="s">
        <v>277</v>
      </c>
      <c r="G714" s="64">
        <v>2</v>
      </c>
      <c r="H714" s="64">
        <v>2</v>
      </c>
      <c r="I714" s="65">
        <v>1501</v>
      </c>
      <c r="J714" s="65">
        <v>442.7</v>
      </c>
      <c r="K714" s="65">
        <v>358.85</v>
      </c>
      <c r="L714" s="66">
        <v>32</v>
      </c>
      <c r="M714" s="64" t="s">
        <v>275</v>
      </c>
      <c r="N714" s="64" t="s">
        <v>279</v>
      </c>
      <c r="O714" s="67" t="s">
        <v>305</v>
      </c>
      <c r="P714" s="68">
        <v>3145116.58</v>
      </c>
      <c r="Q714" s="68">
        <v>0</v>
      </c>
      <c r="R714" s="68">
        <v>0</v>
      </c>
      <c r="S714" s="65">
        <f t="shared" si="105"/>
        <v>3145116.58</v>
      </c>
      <c r="T714" s="68">
        <f t="shared" si="106"/>
        <v>2095.3474883411059</v>
      </c>
      <c r="U714" s="68">
        <v>4915.9049349264205</v>
      </c>
      <c r="X714" s="8" t="e">
        <f>VLOOKUP(C714,Z:AA,2,FALSE)</f>
        <v>#N/A</v>
      </c>
    </row>
    <row r="715" spans="1:24" ht="35.25" x14ac:dyDescent="0.5">
      <c r="B715" s="40" t="s">
        <v>921</v>
      </c>
      <c r="C715" s="40"/>
      <c r="D715" s="64" t="s">
        <v>817</v>
      </c>
      <c r="E715" s="64" t="s">
        <v>817</v>
      </c>
      <c r="F715" s="64" t="s">
        <v>817</v>
      </c>
      <c r="G715" s="64" t="s">
        <v>817</v>
      </c>
      <c r="H715" s="64" t="s">
        <v>817</v>
      </c>
      <c r="I715" s="65">
        <f>I716+I717+I718</f>
        <v>13710.33</v>
      </c>
      <c r="J715" s="65">
        <f t="shared" ref="J715:L715" si="130">J716+J717+J718</f>
        <v>9723.7999999999993</v>
      </c>
      <c r="K715" s="65">
        <f t="shared" si="130"/>
        <v>9200.32</v>
      </c>
      <c r="L715" s="66">
        <f t="shared" si="130"/>
        <v>580</v>
      </c>
      <c r="M715" s="64" t="s">
        <v>817</v>
      </c>
      <c r="N715" s="64" t="s">
        <v>817</v>
      </c>
      <c r="O715" s="67" t="s">
        <v>960</v>
      </c>
      <c r="P715" s="68">
        <v>15621829.470000001</v>
      </c>
      <c r="Q715" s="68">
        <v>0</v>
      </c>
      <c r="R715" s="68">
        <v>0</v>
      </c>
      <c r="S715" s="65">
        <f t="shared" si="105"/>
        <v>15621829.470000001</v>
      </c>
      <c r="T715" s="68">
        <f t="shared" si="106"/>
        <v>1139.4203837544392</v>
      </c>
      <c r="U715" s="68">
        <f>MAX(U716:U718)</f>
        <v>1707.4383707159518</v>
      </c>
      <c r="X715" s="8" t="e">
        <f>VLOOKUP(C715,Z:AA,2,FALSE)</f>
        <v>#N/A</v>
      </c>
    </row>
    <row r="716" spans="1:24" ht="35.25" x14ac:dyDescent="0.5">
      <c r="A716" s="8">
        <v>1</v>
      </c>
      <c r="B716" s="134">
        <f>SUBTOTAL(103,$A$381:A716)</f>
        <v>290</v>
      </c>
      <c r="C716" s="40" t="s">
        <v>149</v>
      </c>
      <c r="D716" s="64">
        <v>1989</v>
      </c>
      <c r="E716" s="64"/>
      <c r="F716" s="64" t="s">
        <v>298</v>
      </c>
      <c r="G716" s="64">
        <v>5</v>
      </c>
      <c r="H716" s="64">
        <v>5</v>
      </c>
      <c r="I716" s="65">
        <v>3901.1</v>
      </c>
      <c r="J716" s="65">
        <v>2252.5</v>
      </c>
      <c r="K716" s="65">
        <v>2252.1999999999998</v>
      </c>
      <c r="L716" s="66">
        <v>188</v>
      </c>
      <c r="M716" s="64" t="s">
        <v>275</v>
      </c>
      <c r="N716" s="64" t="s">
        <v>302</v>
      </c>
      <c r="O716" s="67" t="s">
        <v>306</v>
      </c>
      <c r="P716" s="68">
        <v>6391288.3800000008</v>
      </c>
      <c r="Q716" s="68">
        <v>0</v>
      </c>
      <c r="R716" s="68">
        <v>0</v>
      </c>
      <c r="S716" s="65">
        <f t="shared" si="105"/>
        <v>6391288.3800000008</v>
      </c>
      <c r="T716" s="68">
        <f t="shared" si="106"/>
        <v>1638.3297992873806</v>
      </c>
      <c r="U716" s="68">
        <v>1707.4383707159518</v>
      </c>
      <c r="X716" s="8" t="e">
        <f>VLOOKUP(C716,Z:AA,2,FALSE)</f>
        <v>#N/A</v>
      </c>
    </row>
    <row r="717" spans="1:24" ht="35.25" x14ac:dyDescent="0.5">
      <c r="A717" s="8">
        <v>1</v>
      </c>
      <c r="B717" s="134">
        <f>SUBTOTAL(103,$A$381:A717)</f>
        <v>291</v>
      </c>
      <c r="C717" s="40" t="s">
        <v>150</v>
      </c>
      <c r="D717" s="64">
        <v>1972</v>
      </c>
      <c r="E717" s="64"/>
      <c r="F717" s="64" t="s">
        <v>277</v>
      </c>
      <c r="G717" s="64">
        <v>5</v>
      </c>
      <c r="H717" s="64">
        <v>8</v>
      </c>
      <c r="I717" s="65">
        <v>8090.9</v>
      </c>
      <c r="J717" s="65">
        <v>6096.3</v>
      </c>
      <c r="K717" s="65">
        <v>5723.68</v>
      </c>
      <c r="L717" s="66">
        <v>307</v>
      </c>
      <c r="M717" s="64" t="s">
        <v>275</v>
      </c>
      <c r="N717" s="64" t="s">
        <v>279</v>
      </c>
      <c r="O717" s="67" t="s">
        <v>305</v>
      </c>
      <c r="P717" s="68">
        <v>8689284.0800000001</v>
      </c>
      <c r="Q717" s="68">
        <v>0</v>
      </c>
      <c r="R717" s="68">
        <v>0</v>
      </c>
      <c r="S717" s="65">
        <f t="shared" si="105"/>
        <v>8689284.0800000001</v>
      </c>
      <c r="T717" s="68">
        <f t="shared" si="106"/>
        <v>1073.9576660198495</v>
      </c>
      <c r="U717" s="68">
        <v>1650.162764037203</v>
      </c>
      <c r="X717" s="8" t="e">
        <f>VLOOKUP(C717,Z:AA,2,FALSE)</f>
        <v>#N/A</v>
      </c>
    </row>
    <row r="718" spans="1:24" ht="35.25" x14ac:dyDescent="0.5">
      <c r="A718" s="8">
        <v>1</v>
      </c>
      <c r="B718" s="134">
        <f>SUBTOTAL(103,$A$381:A718)</f>
        <v>292</v>
      </c>
      <c r="C718" s="40" t="s">
        <v>151</v>
      </c>
      <c r="D718" s="64">
        <v>1928</v>
      </c>
      <c r="E718" s="64"/>
      <c r="F718" s="64" t="s">
        <v>277</v>
      </c>
      <c r="G718" s="64">
        <v>3</v>
      </c>
      <c r="H718" s="64">
        <v>4</v>
      </c>
      <c r="I718" s="65">
        <v>1718.33</v>
      </c>
      <c r="J718" s="65">
        <v>1375</v>
      </c>
      <c r="K718" s="65">
        <v>1224.44</v>
      </c>
      <c r="L718" s="66">
        <v>85</v>
      </c>
      <c r="M718" s="64" t="s">
        <v>275</v>
      </c>
      <c r="N718" s="64" t="s">
        <v>279</v>
      </c>
      <c r="O718" s="67" t="s">
        <v>307</v>
      </c>
      <c r="P718" s="68">
        <v>541257.01</v>
      </c>
      <c r="Q718" s="68">
        <v>0</v>
      </c>
      <c r="R718" s="68">
        <v>0</v>
      </c>
      <c r="S718" s="65">
        <f t="shared" ref="S718:S781" si="131">P718-Q718-R718</f>
        <v>541257.01</v>
      </c>
      <c r="T718" s="68">
        <f t="shared" ref="T718:T781" si="132">P718/I718</f>
        <v>314.99014159096333</v>
      </c>
      <c r="U718" s="68">
        <v>314.99014159096333</v>
      </c>
      <c r="X718" s="8" t="e">
        <f>VLOOKUP(C718,Z:AA,2,FALSE)</f>
        <v>#N/A</v>
      </c>
    </row>
    <row r="719" spans="1:24" ht="35.25" x14ac:dyDescent="0.5">
      <c r="B719" s="40" t="s">
        <v>922</v>
      </c>
      <c r="C719" s="133"/>
      <c r="D719" s="64" t="s">
        <v>817</v>
      </c>
      <c r="E719" s="64" t="s">
        <v>817</v>
      </c>
      <c r="F719" s="64" t="s">
        <v>817</v>
      </c>
      <c r="G719" s="64" t="s">
        <v>817</v>
      </c>
      <c r="H719" s="64" t="s">
        <v>817</v>
      </c>
      <c r="I719" s="65">
        <f>I720+I721</f>
        <v>4401.9799999999996</v>
      </c>
      <c r="J719" s="65">
        <f t="shared" ref="J719:L719" si="133">J720+J721</f>
        <v>3794.38</v>
      </c>
      <c r="K719" s="65">
        <f t="shared" si="133"/>
        <v>3480</v>
      </c>
      <c r="L719" s="66">
        <f t="shared" si="133"/>
        <v>148</v>
      </c>
      <c r="M719" s="64" t="s">
        <v>817</v>
      </c>
      <c r="N719" s="64" t="s">
        <v>817</v>
      </c>
      <c r="O719" s="67" t="s">
        <v>960</v>
      </c>
      <c r="P719" s="68">
        <v>9023270.3999999985</v>
      </c>
      <c r="Q719" s="68">
        <v>0</v>
      </c>
      <c r="R719" s="68">
        <v>0</v>
      </c>
      <c r="S719" s="65">
        <f t="shared" si="131"/>
        <v>9023270.3999999985</v>
      </c>
      <c r="T719" s="68">
        <f t="shared" si="132"/>
        <v>2049.820853343268</v>
      </c>
      <c r="U719" s="68">
        <f>MAX(U720:U721)</f>
        <v>4716.3163120567378</v>
      </c>
      <c r="X719" s="8" t="e">
        <f>VLOOKUP(C719,Z:AA,2,FALSE)</f>
        <v>#N/A</v>
      </c>
    </row>
    <row r="720" spans="1:24" ht="35.25" x14ac:dyDescent="0.5">
      <c r="A720" s="8">
        <v>1</v>
      </c>
      <c r="B720" s="134">
        <f>SUBTOTAL(103,$A$381:A720)</f>
        <v>293</v>
      </c>
      <c r="C720" s="40" t="s">
        <v>98</v>
      </c>
      <c r="D720" s="64">
        <v>1967</v>
      </c>
      <c r="E720" s="64"/>
      <c r="F720" s="64" t="s">
        <v>277</v>
      </c>
      <c r="G720" s="64">
        <v>2</v>
      </c>
      <c r="H720" s="64">
        <v>2</v>
      </c>
      <c r="I720" s="65">
        <v>987</v>
      </c>
      <c r="J720" s="65">
        <v>915.8</v>
      </c>
      <c r="K720" s="65">
        <v>915.8</v>
      </c>
      <c r="L720" s="66">
        <v>33</v>
      </c>
      <c r="M720" s="64" t="s">
        <v>275</v>
      </c>
      <c r="N720" s="64" t="s">
        <v>279</v>
      </c>
      <c r="O720" s="67" t="s">
        <v>293</v>
      </c>
      <c r="P720" s="68">
        <v>4020786</v>
      </c>
      <c r="Q720" s="68">
        <v>0</v>
      </c>
      <c r="R720" s="68">
        <v>0</v>
      </c>
      <c r="S720" s="65">
        <f t="shared" si="131"/>
        <v>4020786</v>
      </c>
      <c r="T720" s="68">
        <f t="shared" si="132"/>
        <v>4073.744680851064</v>
      </c>
      <c r="U720" s="68">
        <v>4716.3163120567378</v>
      </c>
      <c r="X720" s="8" t="e">
        <f>VLOOKUP(C720,Z:AA,2,FALSE)</f>
        <v>#N/A</v>
      </c>
    </row>
    <row r="721" spans="1:24" ht="35.25" x14ac:dyDescent="0.5">
      <c r="A721" s="8">
        <v>1</v>
      </c>
      <c r="B721" s="134">
        <f>SUBTOTAL(103,$A$381:A721)</f>
        <v>294</v>
      </c>
      <c r="C721" s="40" t="s">
        <v>97</v>
      </c>
      <c r="D721" s="64">
        <v>1971</v>
      </c>
      <c r="E721" s="64"/>
      <c r="F721" s="64" t="s">
        <v>277</v>
      </c>
      <c r="G721" s="64">
        <v>5</v>
      </c>
      <c r="H721" s="64">
        <v>4</v>
      </c>
      <c r="I721" s="65">
        <v>3414.98</v>
      </c>
      <c r="J721" s="65">
        <v>2878.58</v>
      </c>
      <c r="K721" s="65">
        <v>2564.1999999999998</v>
      </c>
      <c r="L721" s="66">
        <v>115</v>
      </c>
      <c r="M721" s="64" t="s">
        <v>275</v>
      </c>
      <c r="N721" s="64" t="s">
        <v>279</v>
      </c>
      <c r="O721" s="67" t="s">
        <v>291</v>
      </c>
      <c r="P721" s="68">
        <v>5002484.3999999994</v>
      </c>
      <c r="Q721" s="68">
        <v>0</v>
      </c>
      <c r="R721" s="68">
        <v>0</v>
      </c>
      <c r="S721" s="65">
        <f t="shared" si="131"/>
        <v>5002484.3999999994</v>
      </c>
      <c r="T721" s="68">
        <f t="shared" si="132"/>
        <v>1464.8649186818077</v>
      </c>
      <c r="U721" s="68">
        <v>1853.8894622279129</v>
      </c>
      <c r="X721" s="8" t="e">
        <f>VLOOKUP(C721,Z:AA,2,FALSE)</f>
        <v>#N/A</v>
      </c>
    </row>
    <row r="722" spans="1:24" ht="35.25" x14ac:dyDescent="0.5">
      <c r="B722" s="40" t="s">
        <v>924</v>
      </c>
      <c r="C722" s="40"/>
      <c r="D722" s="64" t="s">
        <v>817</v>
      </c>
      <c r="E722" s="64" t="s">
        <v>817</v>
      </c>
      <c r="F722" s="64" t="s">
        <v>817</v>
      </c>
      <c r="G722" s="64" t="s">
        <v>817</v>
      </c>
      <c r="H722" s="64" t="s">
        <v>817</v>
      </c>
      <c r="I722" s="65">
        <f>I723</f>
        <v>708.1</v>
      </c>
      <c r="J722" s="65">
        <f t="shared" ref="J722:L722" si="134">J723</f>
        <v>650.9</v>
      </c>
      <c r="K722" s="65">
        <f t="shared" si="134"/>
        <v>650.9</v>
      </c>
      <c r="L722" s="66">
        <f t="shared" si="134"/>
        <v>43</v>
      </c>
      <c r="M722" s="64" t="s">
        <v>817</v>
      </c>
      <c r="N722" s="64" t="s">
        <v>817</v>
      </c>
      <c r="O722" s="67" t="s">
        <v>960</v>
      </c>
      <c r="P722" s="68">
        <v>3080862</v>
      </c>
      <c r="Q722" s="68">
        <v>0</v>
      </c>
      <c r="R722" s="68">
        <v>0</v>
      </c>
      <c r="S722" s="65">
        <f t="shared" si="131"/>
        <v>3080862</v>
      </c>
      <c r="T722" s="68">
        <f t="shared" si="132"/>
        <v>4350.8854681542152</v>
      </c>
      <c r="U722" s="68">
        <f>U723</f>
        <v>5030.068255535185</v>
      </c>
      <c r="X722" s="8" t="e">
        <f>VLOOKUP(C722,Z:AA,2,FALSE)</f>
        <v>#N/A</v>
      </c>
    </row>
    <row r="723" spans="1:24" ht="35.25" x14ac:dyDescent="0.5">
      <c r="A723" s="8">
        <v>1</v>
      </c>
      <c r="B723" s="134">
        <f>SUBTOTAL(103,$A$381:A723)</f>
        <v>295</v>
      </c>
      <c r="C723" s="40" t="s">
        <v>99</v>
      </c>
      <c r="D723" s="64">
        <v>1969</v>
      </c>
      <c r="E723" s="64"/>
      <c r="F723" s="64" t="s">
        <v>277</v>
      </c>
      <c r="G723" s="64">
        <v>2</v>
      </c>
      <c r="H723" s="64">
        <v>2</v>
      </c>
      <c r="I723" s="65">
        <v>708.1</v>
      </c>
      <c r="J723" s="65">
        <v>650.9</v>
      </c>
      <c r="K723" s="65">
        <v>650.9</v>
      </c>
      <c r="L723" s="66">
        <v>43</v>
      </c>
      <c r="M723" s="64" t="s">
        <v>275</v>
      </c>
      <c r="N723" s="64" t="s">
        <v>279</v>
      </c>
      <c r="O723" s="67" t="s">
        <v>1086</v>
      </c>
      <c r="P723" s="68">
        <v>3080862</v>
      </c>
      <c r="Q723" s="68">
        <v>0</v>
      </c>
      <c r="R723" s="68">
        <v>0</v>
      </c>
      <c r="S723" s="65">
        <f t="shared" si="131"/>
        <v>3080862</v>
      </c>
      <c r="T723" s="68">
        <f t="shared" si="132"/>
        <v>4350.8854681542152</v>
      </c>
      <c r="U723" s="68">
        <v>5030.068255535185</v>
      </c>
      <c r="X723" s="8" t="e">
        <f>VLOOKUP(C723,Z:AA,2,FALSE)</f>
        <v>#N/A</v>
      </c>
    </row>
    <row r="724" spans="1:24" ht="35.25" x14ac:dyDescent="0.5">
      <c r="B724" s="40" t="s">
        <v>948</v>
      </c>
      <c r="C724" s="40"/>
      <c r="D724" s="64" t="s">
        <v>817</v>
      </c>
      <c r="E724" s="64" t="s">
        <v>817</v>
      </c>
      <c r="F724" s="64" t="s">
        <v>817</v>
      </c>
      <c r="G724" s="64" t="s">
        <v>817</v>
      </c>
      <c r="H724" s="64" t="s">
        <v>817</v>
      </c>
      <c r="I724" s="65">
        <f>I725</f>
        <v>788.3</v>
      </c>
      <c r="J724" s="65">
        <f t="shared" ref="J724:L724" si="135">J725</f>
        <v>726.9</v>
      </c>
      <c r="K724" s="65">
        <f t="shared" si="135"/>
        <v>726.9</v>
      </c>
      <c r="L724" s="66">
        <f t="shared" si="135"/>
        <v>20</v>
      </c>
      <c r="M724" s="64" t="s">
        <v>817</v>
      </c>
      <c r="N724" s="64" t="s">
        <v>817</v>
      </c>
      <c r="O724" s="67" t="s">
        <v>960</v>
      </c>
      <c r="P724" s="68">
        <v>3655260</v>
      </c>
      <c r="Q724" s="68">
        <v>0</v>
      </c>
      <c r="R724" s="68">
        <v>0</v>
      </c>
      <c r="S724" s="65">
        <f t="shared" si="131"/>
        <v>3655260</v>
      </c>
      <c r="T724" s="68">
        <f t="shared" si="132"/>
        <v>4636.8895090701508</v>
      </c>
      <c r="U724" s="68">
        <f>U725</f>
        <v>5368.2887225675504</v>
      </c>
      <c r="X724" s="8" t="e">
        <f>VLOOKUP(C724,Z:AA,2,FALSE)</f>
        <v>#N/A</v>
      </c>
    </row>
    <row r="725" spans="1:24" ht="35.25" x14ac:dyDescent="0.5">
      <c r="A725" s="8">
        <v>1</v>
      </c>
      <c r="B725" s="134">
        <f>SUBTOTAL(103,$A$381:A725)</f>
        <v>296</v>
      </c>
      <c r="C725" s="40" t="s">
        <v>100</v>
      </c>
      <c r="D725" s="64">
        <v>1972</v>
      </c>
      <c r="E725" s="64"/>
      <c r="F725" s="64" t="s">
        <v>277</v>
      </c>
      <c r="G725" s="64">
        <v>2</v>
      </c>
      <c r="H725" s="64">
        <v>2</v>
      </c>
      <c r="I725" s="65">
        <v>788.3</v>
      </c>
      <c r="J725" s="65">
        <v>726.9</v>
      </c>
      <c r="K725" s="65">
        <v>726.9</v>
      </c>
      <c r="L725" s="66">
        <v>20</v>
      </c>
      <c r="M725" s="64" t="s">
        <v>275</v>
      </c>
      <c r="N725" s="64" t="s">
        <v>294</v>
      </c>
      <c r="O725" s="67" t="s">
        <v>278</v>
      </c>
      <c r="P725" s="68">
        <v>3655260</v>
      </c>
      <c r="Q725" s="68">
        <v>0</v>
      </c>
      <c r="R725" s="68">
        <v>0</v>
      </c>
      <c r="S725" s="65">
        <f t="shared" si="131"/>
        <v>3655260</v>
      </c>
      <c r="T725" s="68">
        <f t="shared" si="132"/>
        <v>4636.8895090701508</v>
      </c>
      <c r="U725" s="68">
        <v>5368.2887225675504</v>
      </c>
      <c r="X725" s="8" t="e">
        <f>VLOOKUP(C725,Z:AA,2,FALSE)</f>
        <v>#N/A</v>
      </c>
    </row>
    <row r="726" spans="1:24" ht="35.25" x14ac:dyDescent="0.5">
      <c r="B726" s="40" t="s">
        <v>926</v>
      </c>
      <c r="C726" s="40"/>
      <c r="D726" s="64" t="s">
        <v>817</v>
      </c>
      <c r="E726" s="64" t="s">
        <v>817</v>
      </c>
      <c r="F726" s="64" t="s">
        <v>817</v>
      </c>
      <c r="G726" s="64" t="s">
        <v>817</v>
      </c>
      <c r="H726" s="64" t="s">
        <v>817</v>
      </c>
      <c r="I726" s="65">
        <f>I727</f>
        <v>707.1</v>
      </c>
      <c r="J726" s="65">
        <f t="shared" ref="J726:L726" si="136">J727</f>
        <v>649.5</v>
      </c>
      <c r="K726" s="65">
        <f t="shared" si="136"/>
        <v>649.5</v>
      </c>
      <c r="L726" s="66">
        <f t="shared" si="136"/>
        <v>32</v>
      </c>
      <c r="M726" s="64" t="s">
        <v>817</v>
      </c>
      <c r="N726" s="64" t="s">
        <v>817</v>
      </c>
      <c r="O726" s="67" t="s">
        <v>960</v>
      </c>
      <c r="P726" s="68">
        <v>3080862</v>
      </c>
      <c r="Q726" s="68">
        <v>0</v>
      </c>
      <c r="R726" s="68">
        <v>0</v>
      </c>
      <c r="S726" s="65">
        <f t="shared" si="131"/>
        <v>3080862</v>
      </c>
      <c r="T726" s="68">
        <f t="shared" si="132"/>
        <v>4357.0386084005086</v>
      </c>
      <c r="U726" s="68">
        <f>U727</f>
        <v>5045.0090523338049</v>
      </c>
      <c r="X726" s="8" t="e">
        <f>VLOOKUP(C726,Z:AA,2,FALSE)</f>
        <v>#N/A</v>
      </c>
    </row>
    <row r="727" spans="1:24" ht="35.25" x14ac:dyDescent="0.5">
      <c r="A727" s="8">
        <v>1</v>
      </c>
      <c r="B727" s="134">
        <f>SUBTOTAL(103,$A$381:A727)</f>
        <v>297</v>
      </c>
      <c r="C727" s="40" t="s">
        <v>101</v>
      </c>
      <c r="D727" s="64">
        <v>1971</v>
      </c>
      <c r="E727" s="64"/>
      <c r="F727" s="64" t="s">
        <v>277</v>
      </c>
      <c r="G727" s="64">
        <v>2</v>
      </c>
      <c r="H727" s="64">
        <v>2</v>
      </c>
      <c r="I727" s="65">
        <v>707.1</v>
      </c>
      <c r="J727" s="65">
        <v>649.5</v>
      </c>
      <c r="K727" s="65">
        <v>649.5</v>
      </c>
      <c r="L727" s="66">
        <v>32</v>
      </c>
      <c r="M727" s="64" t="s">
        <v>275</v>
      </c>
      <c r="N727" s="64" t="s">
        <v>279</v>
      </c>
      <c r="O727" s="67" t="s">
        <v>293</v>
      </c>
      <c r="P727" s="68">
        <v>3080862</v>
      </c>
      <c r="Q727" s="68">
        <v>0</v>
      </c>
      <c r="R727" s="68">
        <v>0</v>
      </c>
      <c r="S727" s="65">
        <f t="shared" si="131"/>
        <v>3080862</v>
      </c>
      <c r="T727" s="68">
        <f t="shared" si="132"/>
        <v>4357.0386084005086</v>
      </c>
      <c r="U727" s="68">
        <v>5045.0090523338049</v>
      </c>
      <c r="X727" s="8" t="e">
        <f>VLOOKUP(C727,Z:AA,2,FALSE)</f>
        <v>#N/A</v>
      </c>
    </row>
    <row r="728" spans="1:24" ht="35.25" x14ac:dyDescent="0.5">
      <c r="B728" s="40" t="s">
        <v>927</v>
      </c>
      <c r="C728" s="133"/>
      <c r="D728" s="64" t="s">
        <v>817</v>
      </c>
      <c r="E728" s="64" t="s">
        <v>817</v>
      </c>
      <c r="F728" s="64" t="s">
        <v>817</v>
      </c>
      <c r="G728" s="64" t="s">
        <v>817</v>
      </c>
      <c r="H728" s="64" t="s">
        <v>817</v>
      </c>
      <c r="I728" s="65">
        <f>I729+I730+I731</f>
        <v>2386.1999999999998</v>
      </c>
      <c r="J728" s="65">
        <f t="shared" ref="J728:L728" si="137">J729+J730+J731</f>
        <v>1601.9</v>
      </c>
      <c r="K728" s="65">
        <f t="shared" si="137"/>
        <v>1428.6999999999998</v>
      </c>
      <c r="L728" s="66">
        <f t="shared" si="137"/>
        <v>70</v>
      </c>
      <c r="M728" s="64" t="s">
        <v>817</v>
      </c>
      <c r="N728" s="64" t="s">
        <v>817</v>
      </c>
      <c r="O728" s="67" t="s">
        <v>960</v>
      </c>
      <c r="P728" s="68">
        <v>7774419.2400000002</v>
      </c>
      <c r="Q728" s="68">
        <v>0</v>
      </c>
      <c r="R728" s="68">
        <v>0</v>
      </c>
      <c r="S728" s="65">
        <f t="shared" si="131"/>
        <v>7774419.2400000002</v>
      </c>
      <c r="T728" s="68">
        <f t="shared" si="132"/>
        <v>3258.0752828765403</v>
      </c>
      <c r="U728" s="68">
        <f>MAX(U729:U731)</f>
        <v>8237.201709858402</v>
      </c>
      <c r="X728" s="8" t="e">
        <f>VLOOKUP(C728,Z:AA,2,FALSE)</f>
        <v>#N/A</v>
      </c>
    </row>
    <row r="729" spans="1:24" ht="35.25" x14ac:dyDescent="0.5">
      <c r="A729" s="8">
        <v>1</v>
      </c>
      <c r="B729" s="134">
        <f>SUBTOTAL(103,$A$381:A729)</f>
        <v>298</v>
      </c>
      <c r="C729" s="40" t="s">
        <v>194</v>
      </c>
      <c r="D729" s="64" t="s">
        <v>322</v>
      </c>
      <c r="E729" s="64"/>
      <c r="F729" s="64" t="s">
        <v>277</v>
      </c>
      <c r="G729" s="64" t="s">
        <v>316</v>
      </c>
      <c r="H729" s="64" t="s">
        <v>316</v>
      </c>
      <c r="I729" s="65">
        <v>953.3</v>
      </c>
      <c r="J729" s="65">
        <v>579.1</v>
      </c>
      <c r="K729" s="65">
        <v>542.29999999999995</v>
      </c>
      <c r="L729" s="66">
        <v>23</v>
      </c>
      <c r="M729" s="64" t="s">
        <v>275</v>
      </c>
      <c r="N729" s="64" t="s">
        <v>276</v>
      </c>
      <c r="O729" s="67" t="s">
        <v>278</v>
      </c>
      <c r="P729" s="68">
        <v>3549600</v>
      </c>
      <c r="Q729" s="68">
        <v>0</v>
      </c>
      <c r="R729" s="68">
        <v>0</v>
      </c>
      <c r="S729" s="65">
        <f t="shared" si="131"/>
        <v>3549600</v>
      </c>
      <c r="T729" s="68">
        <f t="shared" si="132"/>
        <v>3723.4868352040285</v>
      </c>
      <c r="U729" s="68">
        <v>4413.7628868142247</v>
      </c>
      <c r="X729" s="8" t="str">
        <f>VLOOKUP(C729,Z:AA,2,FALSE)</f>
        <v>-</v>
      </c>
    </row>
    <row r="730" spans="1:24" ht="35.25" x14ac:dyDescent="0.5">
      <c r="A730" s="8">
        <v>1</v>
      </c>
      <c r="B730" s="134">
        <f>SUBTOTAL(103,$A$381:A730)</f>
        <v>299</v>
      </c>
      <c r="C730" s="40" t="s">
        <v>195</v>
      </c>
      <c r="D730" s="64" t="s">
        <v>315</v>
      </c>
      <c r="E730" s="64"/>
      <c r="F730" s="64" t="s">
        <v>277</v>
      </c>
      <c r="G730" s="64" t="s">
        <v>316</v>
      </c>
      <c r="H730" s="64" t="s">
        <v>321</v>
      </c>
      <c r="I730" s="65">
        <v>374.3</v>
      </c>
      <c r="J730" s="65">
        <v>369</v>
      </c>
      <c r="K730" s="65">
        <v>278.10000000000002</v>
      </c>
      <c r="L730" s="66">
        <v>16</v>
      </c>
      <c r="M730" s="64" t="s">
        <v>275</v>
      </c>
      <c r="N730" s="64" t="s">
        <v>276</v>
      </c>
      <c r="O730" s="67" t="s">
        <v>278</v>
      </c>
      <c r="P730" s="68">
        <v>2601000</v>
      </c>
      <c r="Q730" s="68">
        <v>0</v>
      </c>
      <c r="R730" s="68">
        <v>0</v>
      </c>
      <c r="S730" s="65">
        <f t="shared" si="131"/>
        <v>2601000</v>
      </c>
      <c r="T730" s="68">
        <f t="shared" si="132"/>
        <v>6948.9714133048356</v>
      </c>
      <c r="U730" s="68">
        <v>8237.201709858402</v>
      </c>
      <c r="X730" s="8" t="e">
        <f>VLOOKUP(C730,Z:AA,2,FALSE)</f>
        <v>#N/A</v>
      </c>
    </row>
    <row r="731" spans="1:24" ht="35.25" x14ac:dyDescent="0.5">
      <c r="A731" s="8">
        <v>1</v>
      </c>
      <c r="B731" s="134">
        <f>SUBTOTAL(103,$A$381:A731)</f>
        <v>300</v>
      </c>
      <c r="C731" s="40" t="s">
        <v>196</v>
      </c>
      <c r="D731" s="64" t="s">
        <v>320</v>
      </c>
      <c r="E731" s="64"/>
      <c r="F731" s="64" t="s">
        <v>331</v>
      </c>
      <c r="G731" s="64" t="s">
        <v>316</v>
      </c>
      <c r="H731" s="64" t="s">
        <v>317</v>
      </c>
      <c r="I731" s="65">
        <v>1058.5999999999999</v>
      </c>
      <c r="J731" s="65">
        <v>653.79999999999995</v>
      </c>
      <c r="K731" s="65">
        <v>608.29999999999995</v>
      </c>
      <c r="L731" s="66">
        <v>31</v>
      </c>
      <c r="M731" s="64" t="s">
        <v>275</v>
      </c>
      <c r="N731" s="64" t="s">
        <v>276</v>
      </c>
      <c r="O731" s="67" t="s">
        <v>278</v>
      </c>
      <c r="P731" s="68">
        <v>1623819.24</v>
      </c>
      <c r="Q731" s="68">
        <v>0</v>
      </c>
      <c r="R731" s="68">
        <v>0</v>
      </c>
      <c r="S731" s="65">
        <f t="shared" si="131"/>
        <v>1623819.24</v>
      </c>
      <c r="T731" s="68">
        <f t="shared" si="132"/>
        <v>1533.930889854525</v>
      </c>
      <c r="U731" s="68">
        <v>3496.2883903268466</v>
      </c>
      <c r="X731" s="8" t="str">
        <f>VLOOKUP(C731,Z:AA,2,FALSE)</f>
        <v>-</v>
      </c>
    </row>
    <row r="732" spans="1:24" ht="35.25" x14ac:dyDescent="0.5">
      <c r="B732" s="40" t="s">
        <v>928</v>
      </c>
      <c r="C732" s="40"/>
      <c r="D732" s="64" t="s">
        <v>817</v>
      </c>
      <c r="E732" s="64" t="s">
        <v>817</v>
      </c>
      <c r="F732" s="64" t="s">
        <v>817</v>
      </c>
      <c r="G732" s="64" t="s">
        <v>817</v>
      </c>
      <c r="H732" s="64" t="s">
        <v>817</v>
      </c>
      <c r="I732" s="65">
        <f>I733</f>
        <v>363.9</v>
      </c>
      <c r="J732" s="65">
        <f t="shared" ref="J732:L732" si="138">J733</f>
        <v>334</v>
      </c>
      <c r="K732" s="65">
        <f t="shared" si="138"/>
        <v>334</v>
      </c>
      <c r="L732" s="66">
        <f t="shared" si="138"/>
        <v>14</v>
      </c>
      <c r="M732" s="64" t="s">
        <v>817</v>
      </c>
      <c r="N732" s="64" t="s">
        <v>817</v>
      </c>
      <c r="O732" s="67" t="s">
        <v>960</v>
      </c>
      <c r="P732" s="68">
        <v>1660050</v>
      </c>
      <c r="Q732" s="68">
        <v>0</v>
      </c>
      <c r="R732" s="68">
        <v>0</v>
      </c>
      <c r="S732" s="65">
        <f t="shared" si="131"/>
        <v>1660050</v>
      </c>
      <c r="T732" s="68">
        <f t="shared" si="132"/>
        <v>4561.8301731244846</v>
      </c>
      <c r="U732" s="68">
        <f>U733</f>
        <v>5407.5219291014018</v>
      </c>
      <c r="X732" s="8" t="e">
        <f>VLOOKUP(C732,Z:AA,2,FALSE)</f>
        <v>#N/A</v>
      </c>
    </row>
    <row r="733" spans="1:24" ht="35.25" x14ac:dyDescent="0.5">
      <c r="A733" s="8">
        <v>1</v>
      </c>
      <c r="B733" s="134">
        <f>SUBTOTAL(103,$A$381:A733)</f>
        <v>301</v>
      </c>
      <c r="C733" s="40" t="s">
        <v>197</v>
      </c>
      <c r="D733" s="64">
        <v>1968</v>
      </c>
      <c r="E733" s="64"/>
      <c r="F733" s="64" t="s">
        <v>277</v>
      </c>
      <c r="G733" s="64">
        <v>2</v>
      </c>
      <c r="H733" s="64">
        <v>1</v>
      </c>
      <c r="I733" s="65">
        <v>363.9</v>
      </c>
      <c r="J733" s="65">
        <v>334</v>
      </c>
      <c r="K733" s="65">
        <v>334</v>
      </c>
      <c r="L733" s="66">
        <v>14</v>
      </c>
      <c r="M733" s="64" t="s">
        <v>275</v>
      </c>
      <c r="N733" s="64" t="s">
        <v>276</v>
      </c>
      <c r="O733" s="67" t="s">
        <v>278</v>
      </c>
      <c r="P733" s="68">
        <v>1660050</v>
      </c>
      <c r="Q733" s="68">
        <v>0</v>
      </c>
      <c r="R733" s="68">
        <v>0</v>
      </c>
      <c r="S733" s="65">
        <f t="shared" si="131"/>
        <v>1660050</v>
      </c>
      <c r="T733" s="68">
        <f t="shared" si="132"/>
        <v>4561.8301731244846</v>
      </c>
      <c r="U733" s="68">
        <v>5407.5219291014018</v>
      </c>
      <c r="X733" s="8" t="e">
        <f>VLOOKUP(C733,Z:AA,2,FALSE)</f>
        <v>#N/A</v>
      </c>
    </row>
    <row r="734" spans="1:24" ht="35.25" x14ac:dyDescent="0.5">
      <c r="B734" s="40" t="s">
        <v>929</v>
      </c>
      <c r="C734" s="40"/>
      <c r="D734" s="64" t="s">
        <v>817</v>
      </c>
      <c r="E734" s="64" t="s">
        <v>817</v>
      </c>
      <c r="F734" s="64" t="s">
        <v>817</v>
      </c>
      <c r="G734" s="64" t="s">
        <v>817</v>
      </c>
      <c r="H734" s="64" t="s">
        <v>817</v>
      </c>
      <c r="I734" s="65">
        <f>I735</f>
        <v>834.7</v>
      </c>
      <c r="J734" s="65">
        <f t="shared" ref="J734:L734" si="139">J735</f>
        <v>476.3</v>
      </c>
      <c r="K734" s="65">
        <f t="shared" si="139"/>
        <v>476.3</v>
      </c>
      <c r="L734" s="66">
        <f t="shared" si="139"/>
        <v>54</v>
      </c>
      <c r="M734" s="64" t="s">
        <v>817</v>
      </c>
      <c r="N734" s="64" t="s">
        <v>817</v>
      </c>
      <c r="O734" s="67" t="s">
        <v>960</v>
      </c>
      <c r="P734" s="68">
        <v>4275483</v>
      </c>
      <c r="Q734" s="68">
        <v>0</v>
      </c>
      <c r="R734" s="68">
        <v>0</v>
      </c>
      <c r="S734" s="65">
        <f t="shared" si="131"/>
        <v>4275483</v>
      </c>
      <c r="T734" s="68">
        <f t="shared" si="132"/>
        <v>5122.1792260692464</v>
      </c>
      <c r="U734" s="68">
        <f>U735</f>
        <v>6071.7509066730563</v>
      </c>
      <c r="X734" s="8" t="e">
        <f>VLOOKUP(C734,Z:AA,2,FALSE)</f>
        <v>#N/A</v>
      </c>
    </row>
    <row r="735" spans="1:24" ht="35.25" x14ac:dyDescent="0.5">
      <c r="A735" s="8">
        <v>1</v>
      </c>
      <c r="B735" s="134">
        <f>SUBTOTAL(103,$A$381:A735)</f>
        <v>302</v>
      </c>
      <c r="C735" s="40" t="s">
        <v>198</v>
      </c>
      <c r="D735" s="64" t="s">
        <v>323</v>
      </c>
      <c r="E735" s="64"/>
      <c r="F735" s="64" t="s">
        <v>324</v>
      </c>
      <c r="G735" s="64" t="s">
        <v>316</v>
      </c>
      <c r="H735" s="64" t="s">
        <v>325</v>
      </c>
      <c r="I735" s="65">
        <v>834.7</v>
      </c>
      <c r="J735" s="65">
        <v>476.3</v>
      </c>
      <c r="K735" s="65">
        <v>476.3</v>
      </c>
      <c r="L735" s="66">
        <v>54</v>
      </c>
      <c r="M735" s="64" t="s">
        <v>275</v>
      </c>
      <c r="N735" s="64" t="s">
        <v>276</v>
      </c>
      <c r="O735" s="67" t="s">
        <v>278</v>
      </c>
      <c r="P735" s="68">
        <v>4275483</v>
      </c>
      <c r="Q735" s="68">
        <v>0</v>
      </c>
      <c r="R735" s="68">
        <v>0</v>
      </c>
      <c r="S735" s="65">
        <f t="shared" si="131"/>
        <v>4275483</v>
      </c>
      <c r="T735" s="68">
        <f t="shared" si="132"/>
        <v>5122.1792260692464</v>
      </c>
      <c r="U735" s="68">
        <v>6071.7509066730563</v>
      </c>
      <c r="X735" s="8" t="e">
        <f>VLOOKUP(C735,Z:AA,2,FALSE)</f>
        <v>#N/A</v>
      </c>
    </row>
    <row r="736" spans="1:24" ht="35.25" x14ac:dyDescent="0.5">
      <c r="B736" s="40" t="s">
        <v>931</v>
      </c>
      <c r="C736" s="133"/>
      <c r="D736" s="64" t="s">
        <v>817</v>
      </c>
      <c r="E736" s="64" t="s">
        <v>817</v>
      </c>
      <c r="F736" s="64" t="s">
        <v>817</v>
      </c>
      <c r="G736" s="64" t="s">
        <v>817</v>
      </c>
      <c r="H736" s="64" t="s">
        <v>817</v>
      </c>
      <c r="I736" s="65">
        <f>I737+I738</f>
        <v>2424.8000000000002</v>
      </c>
      <c r="J736" s="65">
        <f t="shared" ref="J736:L736" si="140">J737+J738</f>
        <v>2129.6</v>
      </c>
      <c r="K736" s="65">
        <f t="shared" si="140"/>
        <v>1714.8000000000002</v>
      </c>
      <c r="L736" s="66">
        <f t="shared" si="140"/>
        <v>86</v>
      </c>
      <c r="M736" s="64" t="s">
        <v>817</v>
      </c>
      <c r="N736" s="64" t="s">
        <v>817</v>
      </c>
      <c r="O736" s="67" t="s">
        <v>960</v>
      </c>
      <c r="P736" s="68">
        <v>9113700</v>
      </c>
      <c r="Q736" s="68">
        <v>0</v>
      </c>
      <c r="R736" s="68">
        <v>0</v>
      </c>
      <c r="S736" s="65">
        <f t="shared" si="131"/>
        <v>9113700</v>
      </c>
      <c r="T736" s="68">
        <f t="shared" si="132"/>
        <v>3758.5367865390958</v>
      </c>
      <c r="U736" s="68">
        <f>MAX(U737:U738)</f>
        <v>4709.9101387406618</v>
      </c>
      <c r="X736" s="8" t="e">
        <f>VLOOKUP(C736,Z:AA,2,FALSE)</f>
        <v>#N/A</v>
      </c>
    </row>
    <row r="737" spans="1:24" ht="35.25" x14ac:dyDescent="0.5">
      <c r="A737" s="8">
        <v>1</v>
      </c>
      <c r="B737" s="134">
        <f>SUBTOTAL(103,$A$381:A737)</f>
        <v>303</v>
      </c>
      <c r="C737" s="40" t="s">
        <v>219</v>
      </c>
      <c r="D737" s="64">
        <v>1938</v>
      </c>
      <c r="E737" s="64"/>
      <c r="F737" s="64" t="s">
        <v>277</v>
      </c>
      <c r="G737" s="64">
        <v>3</v>
      </c>
      <c r="H737" s="64">
        <v>4</v>
      </c>
      <c r="I737" s="65">
        <v>1675.2</v>
      </c>
      <c r="J737" s="65">
        <v>1444.2</v>
      </c>
      <c r="K737" s="65">
        <v>1029.4000000000001</v>
      </c>
      <c r="L737" s="66">
        <v>57</v>
      </c>
      <c r="M737" s="64" t="s">
        <v>275</v>
      </c>
      <c r="N737" s="64" t="s">
        <v>276</v>
      </c>
      <c r="O737" s="67" t="s">
        <v>278</v>
      </c>
      <c r="P737" s="68">
        <v>6135300</v>
      </c>
      <c r="Q737" s="68">
        <v>0</v>
      </c>
      <c r="R737" s="68">
        <v>0</v>
      </c>
      <c r="S737" s="65">
        <f t="shared" si="131"/>
        <v>6135300</v>
      </c>
      <c r="T737" s="68">
        <f t="shared" si="132"/>
        <v>3662.4283667621776</v>
      </c>
      <c r="U737" s="68">
        <v>4341.385136103152</v>
      </c>
      <c r="X737" s="8" t="str">
        <f>VLOOKUP(C737,Z:AA,2,FALSE)</f>
        <v>-</v>
      </c>
    </row>
    <row r="738" spans="1:24" ht="35.25" x14ac:dyDescent="0.5">
      <c r="A738" s="8">
        <v>1</v>
      </c>
      <c r="B738" s="134">
        <f>SUBTOTAL(103,$A$381:A738)</f>
        <v>304</v>
      </c>
      <c r="C738" s="40" t="s">
        <v>220</v>
      </c>
      <c r="D738" s="64">
        <v>1974</v>
      </c>
      <c r="E738" s="64"/>
      <c r="F738" s="64" t="s">
        <v>277</v>
      </c>
      <c r="G738" s="64">
        <v>2</v>
      </c>
      <c r="H738" s="64">
        <v>2</v>
      </c>
      <c r="I738" s="65">
        <v>749.6</v>
      </c>
      <c r="J738" s="65">
        <v>685.4</v>
      </c>
      <c r="K738" s="65">
        <v>685.4</v>
      </c>
      <c r="L738" s="66">
        <v>29</v>
      </c>
      <c r="M738" s="64" t="s">
        <v>275</v>
      </c>
      <c r="N738" s="64" t="s">
        <v>279</v>
      </c>
      <c r="O738" s="67" t="s">
        <v>345</v>
      </c>
      <c r="P738" s="68">
        <v>2978400</v>
      </c>
      <c r="Q738" s="68">
        <v>0</v>
      </c>
      <c r="R738" s="68">
        <v>0</v>
      </c>
      <c r="S738" s="65">
        <f t="shared" si="131"/>
        <v>2978400</v>
      </c>
      <c r="T738" s="68">
        <f t="shared" si="132"/>
        <v>3973.3191035218783</v>
      </c>
      <c r="U738" s="68">
        <v>4709.9101387406618</v>
      </c>
      <c r="X738" s="8" t="e">
        <f>VLOOKUP(C738,Z:AA,2,FALSE)</f>
        <v>#N/A</v>
      </c>
    </row>
    <row r="739" spans="1:24" ht="35.25" x14ac:dyDescent="0.5">
      <c r="B739" s="40" t="s">
        <v>932</v>
      </c>
      <c r="C739" s="40"/>
      <c r="D739" s="64" t="s">
        <v>817</v>
      </c>
      <c r="E739" s="64" t="s">
        <v>817</v>
      </c>
      <c r="F739" s="64" t="s">
        <v>817</v>
      </c>
      <c r="G739" s="64" t="s">
        <v>817</v>
      </c>
      <c r="H739" s="64" t="s">
        <v>817</v>
      </c>
      <c r="I739" s="65">
        <f>I740</f>
        <v>813.6</v>
      </c>
      <c r="J739" s="65">
        <f t="shared" ref="J739:L739" si="141">J740</f>
        <v>752.3</v>
      </c>
      <c r="K739" s="65">
        <f t="shared" si="141"/>
        <v>752.3</v>
      </c>
      <c r="L739" s="66">
        <f t="shared" si="141"/>
        <v>16</v>
      </c>
      <c r="M739" s="64" t="s">
        <v>817</v>
      </c>
      <c r="N739" s="64" t="s">
        <v>817</v>
      </c>
      <c r="O739" s="67" t="s">
        <v>960</v>
      </c>
      <c r="P739" s="68">
        <v>3498600</v>
      </c>
      <c r="Q739" s="68">
        <v>0</v>
      </c>
      <c r="R739" s="68">
        <v>0</v>
      </c>
      <c r="S739" s="65">
        <f t="shared" si="131"/>
        <v>3498600</v>
      </c>
      <c r="T739" s="68">
        <f t="shared" si="132"/>
        <v>4300.1474926253686</v>
      </c>
      <c r="U739" s="68">
        <f>U740</f>
        <v>5097.3273844641099</v>
      </c>
      <c r="X739" s="8" t="e">
        <f>VLOOKUP(C739,Z:AA,2,FALSE)</f>
        <v>#N/A</v>
      </c>
    </row>
    <row r="740" spans="1:24" ht="35.25" x14ac:dyDescent="0.5">
      <c r="A740" s="8">
        <v>1</v>
      </c>
      <c r="B740" s="134">
        <f>SUBTOTAL(103,$A$381:A740)</f>
        <v>305</v>
      </c>
      <c r="C740" s="40" t="s">
        <v>232</v>
      </c>
      <c r="D740" s="64">
        <v>1973</v>
      </c>
      <c r="E740" s="64"/>
      <c r="F740" s="64" t="s">
        <v>277</v>
      </c>
      <c r="G740" s="64">
        <v>2</v>
      </c>
      <c r="H740" s="64">
        <v>2</v>
      </c>
      <c r="I740" s="65">
        <v>813.6</v>
      </c>
      <c r="J740" s="65">
        <v>752.3</v>
      </c>
      <c r="K740" s="65">
        <v>752.3</v>
      </c>
      <c r="L740" s="66">
        <v>16</v>
      </c>
      <c r="M740" s="64" t="s">
        <v>275</v>
      </c>
      <c r="N740" s="64" t="s">
        <v>276</v>
      </c>
      <c r="O740" s="67" t="s">
        <v>278</v>
      </c>
      <c r="P740" s="68">
        <v>3498600</v>
      </c>
      <c r="Q740" s="68">
        <v>0</v>
      </c>
      <c r="R740" s="68">
        <v>0</v>
      </c>
      <c r="S740" s="65">
        <f t="shared" si="131"/>
        <v>3498600</v>
      </c>
      <c r="T740" s="68">
        <f t="shared" si="132"/>
        <v>4300.1474926253686</v>
      </c>
      <c r="U740" s="68">
        <v>5097.3273844641099</v>
      </c>
      <c r="X740" s="8" t="str">
        <f>VLOOKUP(C740,Z:AA,2,FALSE)</f>
        <v>-</v>
      </c>
    </row>
    <row r="741" spans="1:24" ht="35.25" x14ac:dyDescent="0.5">
      <c r="B741" s="40" t="s">
        <v>934</v>
      </c>
      <c r="C741" s="40"/>
      <c r="D741" s="64" t="s">
        <v>817</v>
      </c>
      <c r="E741" s="64" t="s">
        <v>817</v>
      </c>
      <c r="F741" s="64" t="s">
        <v>817</v>
      </c>
      <c r="G741" s="64" t="s">
        <v>817</v>
      </c>
      <c r="H741" s="64" t="s">
        <v>817</v>
      </c>
      <c r="I741" s="65">
        <f>I742</f>
        <v>791.9</v>
      </c>
      <c r="J741" s="65">
        <f t="shared" ref="J741:L741" si="142">J742</f>
        <v>736.9</v>
      </c>
      <c r="K741" s="65">
        <f t="shared" si="142"/>
        <v>695.3</v>
      </c>
      <c r="L741" s="66">
        <f t="shared" si="142"/>
        <v>22</v>
      </c>
      <c r="M741" s="64" t="s">
        <v>817</v>
      </c>
      <c r="N741" s="64" t="s">
        <v>817</v>
      </c>
      <c r="O741" s="67" t="s">
        <v>960</v>
      </c>
      <c r="P741" s="68">
        <v>3230340</v>
      </c>
      <c r="Q741" s="68">
        <v>0</v>
      </c>
      <c r="R741" s="68">
        <v>0</v>
      </c>
      <c r="S741" s="65">
        <f t="shared" si="131"/>
        <v>3230340</v>
      </c>
      <c r="T741" s="68">
        <f t="shared" si="132"/>
        <v>4079.2271751483772</v>
      </c>
      <c r="U741" s="68">
        <f>U742</f>
        <v>4835.4519055436294</v>
      </c>
      <c r="X741" s="8" t="e">
        <f>VLOOKUP(C741,Z:AA,2,FALSE)</f>
        <v>#N/A</v>
      </c>
    </row>
    <row r="742" spans="1:24" ht="35.25" x14ac:dyDescent="0.5">
      <c r="A742" s="8">
        <v>1</v>
      </c>
      <c r="B742" s="134">
        <f>SUBTOTAL(103,$A$381:A742)</f>
        <v>306</v>
      </c>
      <c r="C742" s="40" t="s">
        <v>226</v>
      </c>
      <c r="D742" s="64">
        <v>1979</v>
      </c>
      <c r="E742" s="64"/>
      <c r="F742" s="64" t="s">
        <v>277</v>
      </c>
      <c r="G742" s="64">
        <v>2</v>
      </c>
      <c r="H742" s="64">
        <v>2</v>
      </c>
      <c r="I742" s="65">
        <v>791.9</v>
      </c>
      <c r="J742" s="65">
        <v>736.9</v>
      </c>
      <c r="K742" s="65">
        <v>695.3</v>
      </c>
      <c r="L742" s="66">
        <v>22</v>
      </c>
      <c r="M742" s="64" t="s">
        <v>275</v>
      </c>
      <c r="N742" s="64" t="s">
        <v>276</v>
      </c>
      <c r="O742" s="67" t="s">
        <v>278</v>
      </c>
      <c r="P742" s="68">
        <v>3230340</v>
      </c>
      <c r="Q742" s="68">
        <v>0</v>
      </c>
      <c r="R742" s="68">
        <v>0</v>
      </c>
      <c r="S742" s="65">
        <f t="shared" si="131"/>
        <v>3230340</v>
      </c>
      <c r="T742" s="68">
        <f t="shared" si="132"/>
        <v>4079.2271751483772</v>
      </c>
      <c r="U742" s="68">
        <v>4835.4519055436294</v>
      </c>
      <c r="X742" s="8" t="e">
        <f>VLOOKUP(C742,Z:AA,2,FALSE)</f>
        <v>#N/A</v>
      </c>
    </row>
    <row r="743" spans="1:24" ht="35.25" x14ac:dyDescent="0.5">
      <c r="B743" s="40" t="s">
        <v>821</v>
      </c>
      <c r="C743" s="40"/>
      <c r="D743" s="64" t="s">
        <v>817</v>
      </c>
      <c r="E743" s="64" t="s">
        <v>817</v>
      </c>
      <c r="F743" s="64" t="s">
        <v>817</v>
      </c>
      <c r="G743" s="64" t="s">
        <v>817</v>
      </c>
      <c r="H743" s="64" t="s">
        <v>817</v>
      </c>
      <c r="I743" s="65">
        <f>I744+I804+I819+I847+I859+I862+I871+I875+I878+I881+I883+I885+I888+I890+I892+I900+I903+I905+I907+I909+I911+I914+I916+I918+I920+I927+I934+I930+I937+I939+I943+I945+I947+I949+I951+I953+I955+I959+I961+I963+I965+I969+I971+I973+I975+I978+I981+I985+I991+I994+I996+I998+I1001+I1005+I1007+I1009+I1011+I1015</f>
        <v>541028.50999999989</v>
      </c>
      <c r="J743" s="65">
        <f t="shared" ref="J743:L743" si="143">J744+J804+J819+J847+J859+J862+J871+J875+J878+J881+J883+J885+J888+J890+J892+J900+J903+J905+J907+J909+J911+J914+J916+J918+J920+J927+J934+J930+J937+J939+J943+J945+J947+J949+J951+J953+J955+J959+J961+J963+J965+J969+J971+J973+J975+J978+J981+J985+J991+J994+J996+J998+J1001+J1005+J1007+J1009+J1011+J1015</f>
        <v>434740.8</v>
      </c>
      <c r="K743" s="65">
        <f t="shared" si="143"/>
        <v>390942.4499999999</v>
      </c>
      <c r="L743" s="66">
        <f t="shared" si="143"/>
        <v>20784</v>
      </c>
      <c r="M743" s="64" t="s">
        <v>817</v>
      </c>
      <c r="N743" s="64" t="s">
        <v>817</v>
      </c>
      <c r="O743" s="67" t="s">
        <v>817</v>
      </c>
      <c r="P743" s="65">
        <v>792144752.4799999</v>
      </c>
      <c r="Q743" s="65">
        <v>0</v>
      </c>
      <c r="R743" s="65">
        <v>1851570.68</v>
      </c>
      <c r="S743" s="65">
        <f t="shared" si="131"/>
        <v>790293181.79999995</v>
      </c>
      <c r="T743" s="68">
        <f t="shared" si="132"/>
        <v>1464.1460437639414</v>
      </c>
      <c r="U743" s="68">
        <f>MAX(U744:U1016)</f>
        <v>24282.765876460766</v>
      </c>
      <c r="X743" s="8" t="e">
        <f>VLOOKUP(C743,Z:AA,2,FALSE)</f>
        <v>#N/A</v>
      </c>
    </row>
    <row r="744" spans="1:24" ht="35.25" x14ac:dyDescent="0.5">
      <c r="B744" s="40" t="s">
        <v>1200</v>
      </c>
      <c r="C744" s="133"/>
      <c r="D744" s="64" t="s">
        <v>817</v>
      </c>
      <c r="E744" s="64" t="s">
        <v>817</v>
      </c>
      <c r="F744" s="64" t="s">
        <v>817</v>
      </c>
      <c r="G744" s="64" t="s">
        <v>817</v>
      </c>
      <c r="H744" s="64" t="s">
        <v>817</v>
      </c>
      <c r="I744" s="65">
        <f>SUM(I745:I803)</f>
        <v>211287.39999999997</v>
      </c>
      <c r="J744" s="65">
        <f t="shared" ref="J744:L744" si="144">SUM(J745:J803)</f>
        <v>175605.07</v>
      </c>
      <c r="K744" s="65">
        <f t="shared" si="144"/>
        <v>152333.69999999995</v>
      </c>
      <c r="L744" s="66">
        <f t="shared" si="144"/>
        <v>8729</v>
      </c>
      <c r="M744" s="64" t="s">
        <v>817</v>
      </c>
      <c r="N744" s="64" t="s">
        <v>817</v>
      </c>
      <c r="O744" s="67" t="s">
        <v>817</v>
      </c>
      <c r="P744" s="68">
        <v>216853215.43000004</v>
      </c>
      <c r="Q744" s="68">
        <v>0</v>
      </c>
      <c r="R744" s="68">
        <v>0</v>
      </c>
      <c r="S744" s="65">
        <f t="shared" si="131"/>
        <v>216853215.43000004</v>
      </c>
      <c r="T744" s="68">
        <f t="shared" si="132"/>
        <v>1026.3423915955238</v>
      </c>
      <c r="U744" s="68">
        <f>MAX(U745:U803)</f>
        <v>7496.9815669755681</v>
      </c>
      <c r="X744" s="8" t="e">
        <f>VLOOKUP(C744,Z:AA,2,FALSE)</f>
        <v>#N/A</v>
      </c>
    </row>
    <row r="745" spans="1:24" ht="35.25" x14ac:dyDescent="0.5">
      <c r="A745" s="8">
        <v>1</v>
      </c>
      <c r="B745" s="134">
        <f>SUBTOTAL(103,$A$745:A745)</f>
        <v>1</v>
      </c>
      <c r="C745" s="40" t="s">
        <v>610</v>
      </c>
      <c r="D745" s="64">
        <v>1958</v>
      </c>
      <c r="E745" s="64"/>
      <c r="F745" s="64" t="s">
        <v>277</v>
      </c>
      <c r="G745" s="64">
        <v>2</v>
      </c>
      <c r="H745" s="64">
        <v>2</v>
      </c>
      <c r="I745" s="65">
        <v>593.5</v>
      </c>
      <c r="J745" s="65">
        <v>548.79999999999995</v>
      </c>
      <c r="K745" s="65">
        <v>511.1</v>
      </c>
      <c r="L745" s="66">
        <v>26</v>
      </c>
      <c r="M745" s="64" t="s">
        <v>275</v>
      </c>
      <c r="N745" s="64" t="s">
        <v>279</v>
      </c>
      <c r="O745" s="67" t="s">
        <v>1068</v>
      </c>
      <c r="P745" s="68">
        <v>3147713.25</v>
      </c>
      <c r="Q745" s="68">
        <v>0</v>
      </c>
      <c r="R745" s="68">
        <v>0</v>
      </c>
      <c r="S745" s="65">
        <f t="shared" si="131"/>
        <v>3147713.25</v>
      </c>
      <c r="T745" s="68">
        <f t="shared" si="132"/>
        <v>5303.6449031171023</v>
      </c>
      <c r="U745" s="68">
        <v>7496.9815669755681</v>
      </c>
      <c r="X745" s="8" t="e">
        <f>VLOOKUP(C745,Z:AA,2,FALSE)</f>
        <v>#N/A</v>
      </c>
    </row>
    <row r="746" spans="1:24" ht="35.25" x14ac:dyDescent="0.5">
      <c r="A746" s="8">
        <v>1</v>
      </c>
      <c r="B746" s="134">
        <f>SUBTOTAL(103,$A$745:A746)</f>
        <v>2</v>
      </c>
      <c r="C746" s="40" t="s">
        <v>611</v>
      </c>
      <c r="D746" s="64" t="s">
        <v>322</v>
      </c>
      <c r="E746" s="64"/>
      <c r="F746" s="64" t="s">
        <v>277</v>
      </c>
      <c r="G746" s="64" t="s">
        <v>366</v>
      </c>
      <c r="H746" s="64">
        <v>1</v>
      </c>
      <c r="I746" s="65">
        <v>658.3</v>
      </c>
      <c r="J746" s="65">
        <v>606.6</v>
      </c>
      <c r="K746" s="65">
        <v>287.10000000000002</v>
      </c>
      <c r="L746" s="66">
        <v>17</v>
      </c>
      <c r="M746" s="64" t="s">
        <v>275</v>
      </c>
      <c r="N746" s="64" t="s">
        <v>279</v>
      </c>
      <c r="O746" s="67" t="s">
        <v>1089</v>
      </c>
      <c r="P746" s="68">
        <v>1023224.5700000001</v>
      </c>
      <c r="Q746" s="68">
        <v>0</v>
      </c>
      <c r="R746" s="68">
        <v>0</v>
      </c>
      <c r="S746" s="65">
        <f t="shared" si="131"/>
        <v>1023224.5700000001</v>
      </c>
      <c r="T746" s="68">
        <f t="shared" si="132"/>
        <v>1554.3438705757255</v>
      </c>
      <c r="U746" s="68">
        <v>1664.0208233604596</v>
      </c>
      <c r="X746" s="8" t="e">
        <f>VLOOKUP(C746,Z:AA,2,FALSE)</f>
        <v>#N/A</v>
      </c>
    </row>
    <row r="747" spans="1:24" ht="35.25" x14ac:dyDescent="0.5">
      <c r="A747" s="8">
        <v>1</v>
      </c>
      <c r="B747" s="134">
        <f>SUBTOTAL(103,$A$745:A747)</f>
        <v>3</v>
      </c>
      <c r="C747" s="40" t="s">
        <v>1167</v>
      </c>
      <c r="D747" s="64">
        <v>1962</v>
      </c>
      <c r="E747" s="64"/>
      <c r="F747" s="64" t="s">
        <v>277</v>
      </c>
      <c r="G747" s="64">
        <v>3</v>
      </c>
      <c r="H747" s="64">
        <v>2</v>
      </c>
      <c r="I747" s="65">
        <v>970.2</v>
      </c>
      <c r="J747" s="65">
        <v>615</v>
      </c>
      <c r="K747" s="65">
        <v>615</v>
      </c>
      <c r="L747" s="66">
        <v>60</v>
      </c>
      <c r="M747" s="64" t="s">
        <v>275</v>
      </c>
      <c r="N747" s="64" t="s">
        <v>279</v>
      </c>
      <c r="O747" s="67" t="s">
        <v>1176</v>
      </c>
      <c r="P747" s="68">
        <v>2100000</v>
      </c>
      <c r="Q747" s="68">
        <v>0</v>
      </c>
      <c r="R747" s="68">
        <v>0</v>
      </c>
      <c r="S747" s="65">
        <f t="shared" si="131"/>
        <v>2100000</v>
      </c>
      <c r="T747" s="68">
        <f t="shared" si="132"/>
        <v>2164.5021645021643</v>
      </c>
      <c r="U747" s="68">
        <v>2217.46</v>
      </c>
      <c r="X747" s="8" t="e">
        <f>VLOOKUP(C747,Z:AA,2,FALSE)</f>
        <v>#N/A</v>
      </c>
    </row>
    <row r="748" spans="1:24" ht="35.25" x14ac:dyDescent="0.5">
      <c r="A748" s="8">
        <v>1</v>
      </c>
      <c r="B748" s="134">
        <f>SUBTOTAL(103,$A$745:A748)</f>
        <v>4</v>
      </c>
      <c r="C748" s="40" t="s">
        <v>612</v>
      </c>
      <c r="D748" s="64" t="s">
        <v>327</v>
      </c>
      <c r="E748" s="64"/>
      <c r="F748" s="64" t="s">
        <v>324</v>
      </c>
      <c r="G748" s="64" t="s">
        <v>366</v>
      </c>
      <c r="H748" s="64">
        <v>3</v>
      </c>
      <c r="I748" s="65">
        <v>2819.1</v>
      </c>
      <c r="J748" s="65">
        <v>2571.8000000000002</v>
      </c>
      <c r="K748" s="65">
        <v>1698</v>
      </c>
      <c r="L748" s="66">
        <v>109</v>
      </c>
      <c r="M748" s="64" t="s">
        <v>275</v>
      </c>
      <c r="N748" s="64" t="s">
        <v>279</v>
      </c>
      <c r="O748" s="67" t="s">
        <v>1063</v>
      </c>
      <c r="P748" s="68">
        <v>3183875.94</v>
      </c>
      <c r="Q748" s="68">
        <v>0</v>
      </c>
      <c r="R748" s="68">
        <v>0</v>
      </c>
      <c r="S748" s="65">
        <f t="shared" si="131"/>
        <v>3183875.94</v>
      </c>
      <c r="T748" s="68">
        <f t="shared" si="132"/>
        <v>1129.394466319038</v>
      </c>
      <c r="U748" s="68">
        <v>1548.3034017948992</v>
      </c>
      <c r="X748" s="8" t="e">
        <f>VLOOKUP(C748,Z:AA,2,FALSE)</f>
        <v>#N/A</v>
      </c>
    </row>
    <row r="749" spans="1:24" ht="35.25" x14ac:dyDescent="0.5">
      <c r="A749" s="8">
        <v>1</v>
      </c>
      <c r="B749" s="134">
        <f>SUBTOTAL(103,$A$745:A749)</f>
        <v>5</v>
      </c>
      <c r="C749" s="40" t="s">
        <v>613</v>
      </c>
      <c r="D749" s="64" t="s">
        <v>322</v>
      </c>
      <c r="E749" s="64"/>
      <c r="F749" s="64" t="s">
        <v>277</v>
      </c>
      <c r="G749" s="64" t="s">
        <v>372</v>
      </c>
      <c r="H749" s="64">
        <v>1</v>
      </c>
      <c r="I749" s="65">
        <v>3295.9</v>
      </c>
      <c r="J749" s="65">
        <v>2784.3</v>
      </c>
      <c r="K749" s="65">
        <v>2287.3000000000002</v>
      </c>
      <c r="L749" s="66">
        <v>98</v>
      </c>
      <c r="M749" s="64" t="s">
        <v>275</v>
      </c>
      <c r="N749" s="64" t="s">
        <v>279</v>
      </c>
      <c r="O749" s="67" t="s">
        <v>1063</v>
      </c>
      <c r="P749" s="68">
        <v>1598353.21</v>
      </c>
      <c r="Q749" s="68">
        <v>0</v>
      </c>
      <c r="R749" s="68">
        <v>0</v>
      </c>
      <c r="S749" s="65">
        <f t="shared" si="131"/>
        <v>1598353.21</v>
      </c>
      <c r="T749" s="68">
        <f t="shared" si="132"/>
        <v>484.95197366424952</v>
      </c>
      <c r="U749" s="68">
        <v>643.8170029430504</v>
      </c>
      <c r="X749" s="8" t="e">
        <f>VLOOKUP(C749,Z:AA,2,FALSE)</f>
        <v>#N/A</v>
      </c>
    </row>
    <row r="750" spans="1:24" ht="35.25" x14ac:dyDescent="0.5">
      <c r="A750" s="8">
        <v>1</v>
      </c>
      <c r="B750" s="134">
        <f>SUBTOTAL(103,$A$745:A750)</f>
        <v>6</v>
      </c>
      <c r="C750" s="40" t="s">
        <v>614</v>
      </c>
      <c r="D750" s="64" t="s">
        <v>327</v>
      </c>
      <c r="E750" s="64"/>
      <c r="F750" s="64" t="s">
        <v>324</v>
      </c>
      <c r="G750" s="64" t="s">
        <v>366</v>
      </c>
      <c r="H750" s="64">
        <v>5</v>
      </c>
      <c r="I750" s="65">
        <v>5771.6</v>
      </c>
      <c r="J750" s="65">
        <v>4780.3999999999996</v>
      </c>
      <c r="K750" s="65">
        <v>4455.8999999999996</v>
      </c>
      <c r="L750" s="66">
        <v>241</v>
      </c>
      <c r="M750" s="64" t="s">
        <v>275</v>
      </c>
      <c r="N750" s="64" t="s">
        <v>279</v>
      </c>
      <c r="O750" s="67" t="s">
        <v>1063</v>
      </c>
      <c r="P750" s="68">
        <v>5391207.6599999992</v>
      </c>
      <c r="Q750" s="68">
        <v>0</v>
      </c>
      <c r="R750" s="68">
        <v>0</v>
      </c>
      <c r="S750" s="65">
        <f t="shared" si="131"/>
        <v>5391207.6599999992</v>
      </c>
      <c r="T750" s="68">
        <f t="shared" si="132"/>
        <v>934.09239379028327</v>
      </c>
      <c r="U750" s="68">
        <v>1256.9394968466283</v>
      </c>
      <c r="X750" s="8" t="e">
        <f>VLOOKUP(C750,Z:AA,2,FALSE)</f>
        <v>#N/A</v>
      </c>
    </row>
    <row r="751" spans="1:24" ht="35.25" x14ac:dyDescent="0.5">
      <c r="A751" s="8">
        <v>1</v>
      </c>
      <c r="B751" s="134">
        <f>SUBTOTAL(103,$A$745:A751)</f>
        <v>7</v>
      </c>
      <c r="C751" s="40" t="s">
        <v>615</v>
      </c>
      <c r="D751" s="64" t="s">
        <v>367</v>
      </c>
      <c r="E751" s="64"/>
      <c r="F751" s="64" t="s">
        <v>277</v>
      </c>
      <c r="G751" s="64" t="s">
        <v>372</v>
      </c>
      <c r="H751" s="64">
        <v>1</v>
      </c>
      <c r="I751" s="65">
        <v>2826.2</v>
      </c>
      <c r="J751" s="65">
        <v>2772.3</v>
      </c>
      <c r="K751" s="65">
        <v>1324.2</v>
      </c>
      <c r="L751" s="66">
        <v>97</v>
      </c>
      <c r="M751" s="64" t="s">
        <v>275</v>
      </c>
      <c r="N751" s="64" t="s">
        <v>279</v>
      </c>
      <c r="O751" s="67" t="s">
        <v>1063</v>
      </c>
      <c r="P751" s="68">
        <v>1896320.0799999998</v>
      </c>
      <c r="Q751" s="68">
        <v>0</v>
      </c>
      <c r="R751" s="68">
        <v>0</v>
      </c>
      <c r="S751" s="65">
        <f t="shared" si="131"/>
        <v>1896320.0799999998</v>
      </c>
      <c r="T751" s="68">
        <f t="shared" si="132"/>
        <v>670.97872762012594</v>
      </c>
      <c r="U751" s="68">
        <v>898.41242657986004</v>
      </c>
      <c r="X751" s="8" t="e">
        <f>VLOOKUP(C751,Z:AA,2,FALSE)</f>
        <v>#N/A</v>
      </c>
    </row>
    <row r="752" spans="1:24" ht="35.25" x14ac:dyDescent="0.5">
      <c r="A752" s="8">
        <v>1</v>
      </c>
      <c r="B752" s="134">
        <f>SUBTOTAL(103,$A$745:A752)</f>
        <v>8</v>
      </c>
      <c r="C752" s="40" t="s">
        <v>616</v>
      </c>
      <c r="D752" s="64" t="s">
        <v>330</v>
      </c>
      <c r="E752" s="64"/>
      <c r="F752" s="64" t="s">
        <v>324</v>
      </c>
      <c r="G752" s="64" t="s">
        <v>366</v>
      </c>
      <c r="H752" s="64">
        <v>3</v>
      </c>
      <c r="I752" s="65">
        <v>2495.6</v>
      </c>
      <c r="J752" s="65">
        <v>2297</v>
      </c>
      <c r="K752" s="65">
        <v>2070.8000000000002</v>
      </c>
      <c r="L752" s="66">
        <v>94</v>
      </c>
      <c r="M752" s="64" t="s">
        <v>275</v>
      </c>
      <c r="N752" s="64" t="s">
        <v>279</v>
      </c>
      <c r="O752" s="67" t="s">
        <v>1090</v>
      </c>
      <c r="P752" s="68">
        <v>2718609.5</v>
      </c>
      <c r="Q752" s="68">
        <v>0</v>
      </c>
      <c r="R752" s="68">
        <v>0</v>
      </c>
      <c r="S752" s="65">
        <f t="shared" si="131"/>
        <v>2718609.5</v>
      </c>
      <c r="T752" s="68">
        <f t="shared" si="132"/>
        <v>1089.3610754928675</v>
      </c>
      <c r="U752" s="68">
        <v>1436.511372014746</v>
      </c>
      <c r="X752" s="8" t="e">
        <f>VLOOKUP(C752,Z:AA,2,FALSE)</f>
        <v>#N/A</v>
      </c>
    </row>
    <row r="753" spans="1:24" ht="35.25" x14ac:dyDescent="0.5">
      <c r="A753" s="8">
        <v>1</v>
      </c>
      <c r="B753" s="134">
        <f>SUBTOTAL(103,$A$745:A753)</f>
        <v>9</v>
      </c>
      <c r="C753" s="40" t="s">
        <v>617</v>
      </c>
      <c r="D753" s="64" t="s">
        <v>386</v>
      </c>
      <c r="E753" s="64"/>
      <c r="F753" s="64" t="s">
        <v>277</v>
      </c>
      <c r="G753" s="64" t="s">
        <v>372</v>
      </c>
      <c r="H753" s="64">
        <v>1</v>
      </c>
      <c r="I753" s="65">
        <v>6352.8</v>
      </c>
      <c r="J753" s="65">
        <v>4687.3999999999996</v>
      </c>
      <c r="K753" s="65">
        <v>2543.4</v>
      </c>
      <c r="L753" s="66">
        <v>211</v>
      </c>
      <c r="M753" s="64" t="s">
        <v>275</v>
      </c>
      <c r="N753" s="64" t="s">
        <v>279</v>
      </c>
      <c r="O753" s="67" t="s">
        <v>1065</v>
      </c>
      <c r="P753" s="68">
        <v>3653990.26</v>
      </c>
      <c r="Q753" s="68">
        <v>0</v>
      </c>
      <c r="R753" s="68">
        <v>0</v>
      </c>
      <c r="S753" s="65">
        <f t="shared" si="131"/>
        <v>3653990.26</v>
      </c>
      <c r="T753" s="68">
        <f t="shared" si="132"/>
        <v>575.17791524996846</v>
      </c>
      <c r="U753" s="68">
        <v>755.58733786676737</v>
      </c>
      <c r="X753" s="8" t="e">
        <f>VLOOKUP(C753,Z:AA,2,FALSE)</f>
        <v>#N/A</v>
      </c>
    </row>
    <row r="754" spans="1:24" ht="35.25" x14ac:dyDescent="0.5">
      <c r="A754" s="8">
        <v>1</v>
      </c>
      <c r="B754" s="134">
        <f>SUBTOTAL(103,$A$745:A754)</f>
        <v>10</v>
      </c>
      <c r="C754" s="40" t="s">
        <v>618</v>
      </c>
      <c r="D754" s="64" t="s">
        <v>336</v>
      </c>
      <c r="E754" s="64"/>
      <c r="F754" s="64" t="s">
        <v>277</v>
      </c>
      <c r="G754" s="64">
        <v>5</v>
      </c>
      <c r="H754" s="64">
        <v>6</v>
      </c>
      <c r="I754" s="65">
        <v>5698.9</v>
      </c>
      <c r="J754" s="65">
        <v>5065.3999999999996</v>
      </c>
      <c r="K754" s="65">
        <v>4813.7</v>
      </c>
      <c r="L754" s="66">
        <v>254</v>
      </c>
      <c r="M754" s="64" t="s">
        <v>275</v>
      </c>
      <c r="N754" s="64" t="s">
        <v>279</v>
      </c>
      <c r="O754" s="67" t="s">
        <v>1070</v>
      </c>
      <c r="P754" s="68">
        <v>6464995.3799999999</v>
      </c>
      <c r="Q754" s="68">
        <v>0</v>
      </c>
      <c r="R754" s="68">
        <v>0</v>
      </c>
      <c r="S754" s="65">
        <f t="shared" si="131"/>
        <v>6464995.3799999999</v>
      </c>
      <c r="T754" s="68">
        <f t="shared" si="132"/>
        <v>1134.4286406148556</v>
      </c>
      <c r="U754" s="68">
        <v>1361.0913399518643</v>
      </c>
      <c r="X754" s="8" t="e">
        <f>VLOOKUP(C754,Z:AA,2,FALSE)</f>
        <v>#N/A</v>
      </c>
    </row>
    <row r="755" spans="1:24" ht="35.25" x14ac:dyDescent="0.5">
      <c r="A755" s="8">
        <v>1</v>
      </c>
      <c r="B755" s="134">
        <f>SUBTOTAL(103,$A$745:A755)</f>
        <v>11</v>
      </c>
      <c r="C755" s="40" t="s">
        <v>619</v>
      </c>
      <c r="D755" s="64" t="s">
        <v>387</v>
      </c>
      <c r="E755" s="64"/>
      <c r="F755" s="64" t="s">
        <v>324</v>
      </c>
      <c r="G755" s="64" t="s">
        <v>366</v>
      </c>
      <c r="H755" s="64">
        <v>4</v>
      </c>
      <c r="I755" s="65">
        <v>4042.4</v>
      </c>
      <c r="J755" s="65">
        <v>3045.4</v>
      </c>
      <c r="K755" s="65">
        <v>2978.7</v>
      </c>
      <c r="L755" s="66">
        <v>118</v>
      </c>
      <c r="M755" s="64" t="s">
        <v>275</v>
      </c>
      <c r="N755" s="64" t="s">
        <v>279</v>
      </c>
      <c r="O755" s="67" t="s">
        <v>1064</v>
      </c>
      <c r="P755" s="68">
        <v>3493332.35</v>
      </c>
      <c r="Q755" s="68">
        <v>0</v>
      </c>
      <c r="R755" s="68">
        <v>0</v>
      </c>
      <c r="S755" s="65">
        <f t="shared" si="131"/>
        <v>3493332.35</v>
      </c>
      <c r="T755" s="68">
        <f t="shared" si="132"/>
        <v>864.17285523451415</v>
      </c>
      <c r="U755" s="68">
        <v>1136.8886532752822</v>
      </c>
      <c r="X755" s="8" t="e">
        <f>VLOOKUP(C755,Z:AA,2,FALSE)</f>
        <v>#N/A</v>
      </c>
    </row>
    <row r="756" spans="1:24" ht="35.25" x14ac:dyDescent="0.5">
      <c r="A756" s="8">
        <v>1</v>
      </c>
      <c r="B756" s="134">
        <f>SUBTOTAL(103,$A$745:A756)</f>
        <v>12</v>
      </c>
      <c r="C756" s="40" t="s">
        <v>620</v>
      </c>
      <c r="D756" s="64">
        <v>1971</v>
      </c>
      <c r="E756" s="64"/>
      <c r="F756" s="64" t="s">
        <v>277</v>
      </c>
      <c r="G756" s="64">
        <v>5</v>
      </c>
      <c r="H756" s="64">
        <v>5</v>
      </c>
      <c r="I756" s="65">
        <v>4541.8</v>
      </c>
      <c r="J756" s="65">
        <v>4541.8</v>
      </c>
      <c r="K756" s="65">
        <v>4403.2</v>
      </c>
      <c r="L756" s="66">
        <v>250</v>
      </c>
      <c r="M756" s="64" t="s">
        <v>275</v>
      </c>
      <c r="N756" s="64" t="s">
        <v>279</v>
      </c>
      <c r="O756" s="67" t="s">
        <v>362</v>
      </c>
      <c r="P756" s="68">
        <v>5751539.1200000001</v>
      </c>
      <c r="Q756" s="68">
        <v>0</v>
      </c>
      <c r="R756" s="68">
        <v>0</v>
      </c>
      <c r="S756" s="65">
        <f t="shared" si="131"/>
        <v>5751539.1200000001</v>
      </c>
      <c r="T756" s="68">
        <f t="shared" si="132"/>
        <v>1266.3567572328152</v>
      </c>
      <c r="U756" s="68">
        <v>1677.6823691047603</v>
      </c>
      <c r="X756" s="8" t="e">
        <f>VLOOKUP(C756,Z:AA,2,FALSE)</f>
        <v>#N/A</v>
      </c>
    </row>
    <row r="757" spans="1:24" ht="35.25" x14ac:dyDescent="0.5">
      <c r="A757" s="8">
        <v>1</v>
      </c>
      <c r="B757" s="134">
        <f>SUBTOTAL(103,$A$745:A757)</f>
        <v>13</v>
      </c>
      <c r="C757" s="40" t="s">
        <v>621</v>
      </c>
      <c r="D757" s="64" t="s">
        <v>322</v>
      </c>
      <c r="E757" s="64"/>
      <c r="F757" s="64" t="s">
        <v>324</v>
      </c>
      <c r="G757" s="64" t="s">
        <v>366</v>
      </c>
      <c r="H757" s="64">
        <v>6</v>
      </c>
      <c r="I757" s="65">
        <v>6071.1</v>
      </c>
      <c r="J757" s="65">
        <v>4547.3999999999996</v>
      </c>
      <c r="K757" s="65">
        <v>4155.2</v>
      </c>
      <c r="L757" s="66">
        <v>204</v>
      </c>
      <c r="M757" s="64" t="s">
        <v>275</v>
      </c>
      <c r="N757" s="64" t="s">
        <v>279</v>
      </c>
      <c r="O757" s="67" t="s">
        <v>1064</v>
      </c>
      <c r="P757" s="68">
        <v>5350859.32</v>
      </c>
      <c r="Q757" s="68">
        <v>0</v>
      </c>
      <c r="R757" s="68">
        <v>0</v>
      </c>
      <c r="S757" s="65">
        <f t="shared" si="131"/>
        <v>5350859.32</v>
      </c>
      <c r="T757" s="68">
        <f t="shared" si="132"/>
        <v>881.36570308510818</v>
      </c>
      <c r="U757" s="68">
        <v>1146.1389962280311</v>
      </c>
      <c r="X757" s="8" t="e">
        <f>VLOOKUP(C757,Z:AA,2,FALSE)</f>
        <v>#N/A</v>
      </c>
    </row>
    <row r="758" spans="1:24" ht="35.25" x14ac:dyDescent="0.5">
      <c r="A758" s="8">
        <v>1</v>
      </c>
      <c r="B758" s="134">
        <f>SUBTOTAL(103,$A$745:A758)</f>
        <v>14</v>
      </c>
      <c r="C758" s="40" t="s">
        <v>622</v>
      </c>
      <c r="D758" s="64" t="s">
        <v>385</v>
      </c>
      <c r="E758" s="64"/>
      <c r="F758" s="64" t="s">
        <v>324</v>
      </c>
      <c r="G758" s="64" t="s">
        <v>388</v>
      </c>
      <c r="H758" s="64">
        <v>2</v>
      </c>
      <c r="I758" s="65">
        <v>2963</v>
      </c>
      <c r="J758" s="65">
        <v>2175.9</v>
      </c>
      <c r="K758" s="65">
        <v>2084.1</v>
      </c>
      <c r="L758" s="66">
        <v>123</v>
      </c>
      <c r="M758" s="64" t="s">
        <v>275</v>
      </c>
      <c r="N758" s="64" t="s">
        <v>279</v>
      </c>
      <c r="O758" s="67" t="s">
        <v>1064</v>
      </c>
      <c r="P758" s="68">
        <v>2108786.08</v>
      </c>
      <c r="Q758" s="68">
        <v>0</v>
      </c>
      <c r="R758" s="68">
        <v>0</v>
      </c>
      <c r="S758" s="65">
        <f t="shared" si="131"/>
        <v>2108786.08</v>
      </c>
      <c r="T758" s="68">
        <f t="shared" si="132"/>
        <v>711.70640566992915</v>
      </c>
      <c r="U758" s="68">
        <v>948.13542423219712</v>
      </c>
      <c r="X758" s="8" t="e">
        <f>VLOOKUP(C758,Z:AA,2,FALSE)</f>
        <v>#N/A</v>
      </c>
    </row>
    <row r="759" spans="1:24" ht="35.25" x14ac:dyDescent="0.5">
      <c r="A759" s="8">
        <v>1</v>
      </c>
      <c r="B759" s="134">
        <f>SUBTOTAL(103,$A$745:A759)</f>
        <v>15</v>
      </c>
      <c r="C759" s="40" t="s">
        <v>623</v>
      </c>
      <c r="D759" s="64" t="s">
        <v>326</v>
      </c>
      <c r="E759" s="64"/>
      <c r="F759" s="64" t="s">
        <v>324</v>
      </c>
      <c r="G759" s="64" t="s">
        <v>388</v>
      </c>
      <c r="H759" s="64">
        <v>2</v>
      </c>
      <c r="I759" s="65">
        <v>2482.1</v>
      </c>
      <c r="J759" s="65">
        <v>2181.5500000000002</v>
      </c>
      <c r="K759" s="65">
        <v>1858.6</v>
      </c>
      <c r="L759" s="66">
        <v>96</v>
      </c>
      <c r="M759" s="64" t="s">
        <v>275</v>
      </c>
      <c r="N759" s="64" t="s">
        <v>279</v>
      </c>
      <c r="O759" s="67" t="s">
        <v>1068</v>
      </c>
      <c r="P759" s="68">
        <v>2108788.0499999998</v>
      </c>
      <c r="Q759" s="68">
        <v>0</v>
      </c>
      <c r="R759" s="68">
        <v>0</v>
      </c>
      <c r="S759" s="65">
        <f t="shared" si="131"/>
        <v>2108788.0499999998</v>
      </c>
      <c r="T759" s="68">
        <f t="shared" si="132"/>
        <v>849.59834414407146</v>
      </c>
      <c r="U759" s="68">
        <v>1131.7853240401273</v>
      </c>
      <c r="X759" s="8" t="e">
        <f>VLOOKUP(C759,Z:AA,2,FALSE)</f>
        <v>#N/A</v>
      </c>
    </row>
    <row r="760" spans="1:24" ht="35.25" x14ac:dyDescent="0.5">
      <c r="A760" s="8">
        <v>1</v>
      </c>
      <c r="B760" s="134">
        <f>SUBTOTAL(103,$A$745:A760)</f>
        <v>16</v>
      </c>
      <c r="C760" s="40" t="s">
        <v>624</v>
      </c>
      <c r="D760" s="64" t="s">
        <v>389</v>
      </c>
      <c r="E760" s="64"/>
      <c r="F760" s="64" t="s">
        <v>324</v>
      </c>
      <c r="G760" s="64" t="s">
        <v>366</v>
      </c>
      <c r="H760" s="64">
        <v>4</v>
      </c>
      <c r="I760" s="65">
        <v>3579.9</v>
      </c>
      <c r="J760" s="65">
        <v>3134.6</v>
      </c>
      <c r="K760" s="65">
        <v>3134.6</v>
      </c>
      <c r="L760" s="66">
        <v>151</v>
      </c>
      <c r="M760" s="64" t="s">
        <v>275</v>
      </c>
      <c r="N760" s="64" t="s">
        <v>279</v>
      </c>
      <c r="O760" s="67" t="s">
        <v>1070</v>
      </c>
      <c r="P760" s="68">
        <v>4241954.88</v>
      </c>
      <c r="Q760" s="68">
        <v>0</v>
      </c>
      <c r="R760" s="68">
        <v>0</v>
      </c>
      <c r="S760" s="65">
        <f t="shared" si="131"/>
        <v>4241954.88</v>
      </c>
      <c r="T760" s="68">
        <f t="shared" si="132"/>
        <v>1184.9366965557697</v>
      </c>
      <c r="U760" s="68">
        <v>1549.7412335540098</v>
      </c>
      <c r="X760" s="8" t="e">
        <f>VLOOKUP(C760,Z:AA,2,FALSE)</f>
        <v>#N/A</v>
      </c>
    </row>
    <row r="761" spans="1:24" ht="35.25" x14ac:dyDescent="0.5">
      <c r="A761" s="8">
        <v>1</v>
      </c>
      <c r="B761" s="134">
        <f>SUBTOTAL(103,$A$745:A761)</f>
        <v>17</v>
      </c>
      <c r="C761" s="40" t="s">
        <v>625</v>
      </c>
      <c r="D761" s="64" t="s">
        <v>390</v>
      </c>
      <c r="E761" s="64"/>
      <c r="F761" s="64" t="s">
        <v>277</v>
      </c>
      <c r="G761" s="64" t="s">
        <v>325</v>
      </c>
      <c r="H761" s="64">
        <v>1</v>
      </c>
      <c r="I761" s="65">
        <v>1637</v>
      </c>
      <c r="J761" s="65">
        <v>983.6</v>
      </c>
      <c r="K761" s="65">
        <v>768.5</v>
      </c>
      <c r="L761" s="66">
        <v>71</v>
      </c>
      <c r="M761" s="64" t="s">
        <v>275</v>
      </c>
      <c r="N761" s="64" t="s">
        <v>279</v>
      </c>
      <c r="O761" s="67" t="s">
        <v>1068</v>
      </c>
      <c r="P761" s="68">
        <v>3514995.2</v>
      </c>
      <c r="Q761" s="68">
        <v>0</v>
      </c>
      <c r="R761" s="68">
        <v>0</v>
      </c>
      <c r="S761" s="65">
        <f t="shared" si="131"/>
        <v>3514995.2</v>
      </c>
      <c r="T761" s="68">
        <f t="shared" si="132"/>
        <v>2147.2175931582165</v>
      </c>
      <c r="U761" s="68">
        <v>2862.0839951130115</v>
      </c>
      <c r="X761" s="8" t="e">
        <f>VLOOKUP(C761,Z:AA,2,FALSE)</f>
        <v>#N/A</v>
      </c>
    </row>
    <row r="762" spans="1:24" ht="35.25" x14ac:dyDescent="0.5">
      <c r="A762" s="8">
        <v>1</v>
      </c>
      <c r="B762" s="134">
        <f>SUBTOTAL(103,$A$745:A762)</f>
        <v>18</v>
      </c>
      <c r="C762" s="40" t="s">
        <v>626</v>
      </c>
      <c r="D762" s="64" t="s">
        <v>323</v>
      </c>
      <c r="E762" s="64"/>
      <c r="F762" s="64" t="s">
        <v>324</v>
      </c>
      <c r="G762" s="64" t="s">
        <v>366</v>
      </c>
      <c r="H762" s="64">
        <v>3</v>
      </c>
      <c r="I762" s="65">
        <v>2249.1</v>
      </c>
      <c r="J762" s="65">
        <v>2046.7</v>
      </c>
      <c r="K762" s="65">
        <v>2046.7</v>
      </c>
      <c r="L762" s="66">
        <v>97</v>
      </c>
      <c r="M762" s="64" t="s">
        <v>275</v>
      </c>
      <c r="N762" s="64" t="s">
        <v>279</v>
      </c>
      <c r="O762" s="67" t="s">
        <v>1070</v>
      </c>
      <c r="P762" s="68">
        <v>2547497.35</v>
      </c>
      <c r="Q762" s="68">
        <v>0</v>
      </c>
      <c r="R762" s="68">
        <v>0</v>
      </c>
      <c r="S762" s="65">
        <f t="shared" si="131"/>
        <v>2547497.35</v>
      </c>
      <c r="T762" s="68">
        <f t="shared" si="132"/>
        <v>1132.6741140900806</v>
      </c>
      <c r="U762" s="68">
        <v>1497.1860833222179</v>
      </c>
      <c r="X762" s="8" t="e">
        <f>VLOOKUP(C762,Z:AA,2,FALSE)</f>
        <v>#N/A</v>
      </c>
    </row>
    <row r="763" spans="1:24" ht="35.25" x14ac:dyDescent="0.5">
      <c r="A763" s="8">
        <v>1</v>
      </c>
      <c r="B763" s="134">
        <f>SUBTOTAL(103,$A$745:A763)</f>
        <v>19</v>
      </c>
      <c r="C763" s="40" t="s">
        <v>627</v>
      </c>
      <c r="D763" s="64" t="s">
        <v>323</v>
      </c>
      <c r="E763" s="64"/>
      <c r="F763" s="64" t="s">
        <v>277</v>
      </c>
      <c r="G763" s="64" t="s">
        <v>366</v>
      </c>
      <c r="H763" s="64">
        <v>1</v>
      </c>
      <c r="I763" s="65">
        <v>867.9</v>
      </c>
      <c r="J763" s="65">
        <v>809.2</v>
      </c>
      <c r="K763" s="65">
        <v>766.2</v>
      </c>
      <c r="L763" s="66">
        <v>36</v>
      </c>
      <c r="M763" s="64" t="s">
        <v>275</v>
      </c>
      <c r="N763" s="64" t="s">
        <v>279</v>
      </c>
      <c r="O763" s="67" t="s">
        <v>1095</v>
      </c>
      <c r="P763" s="68">
        <v>974208.66</v>
      </c>
      <c r="Q763" s="68">
        <v>0</v>
      </c>
      <c r="R763" s="68">
        <v>0</v>
      </c>
      <c r="S763" s="65">
        <f t="shared" si="131"/>
        <v>974208.66</v>
      </c>
      <c r="T763" s="68">
        <f t="shared" si="132"/>
        <v>1122.4895264431386</v>
      </c>
      <c r="U763" s="68">
        <v>1574.2297038829358</v>
      </c>
      <c r="X763" s="8" t="e">
        <f>VLOOKUP(C763,Z:AA,2,FALSE)</f>
        <v>#N/A</v>
      </c>
    </row>
    <row r="764" spans="1:24" ht="35.25" x14ac:dyDescent="0.5">
      <c r="A764" s="8">
        <v>1</v>
      </c>
      <c r="B764" s="134">
        <f>SUBTOTAL(103,$A$745:A764)</f>
        <v>20</v>
      </c>
      <c r="C764" s="40" t="s">
        <v>628</v>
      </c>
      <c r="D764" s="64" t="s">
        <v>391</v>
      </c>
      <c r="E764" s="64"/>
      <c r="F764" s="64" t="s">
        <v>324</v>
      </c>
      <c r="G764" s="64" t="s">
        <v>366</v>
      </c>
      <c r="H764" s="64">
        <v>3</v>
      </c>
      <c r="I764" s="65">
        <v>2653.8</v>
      </c>
      <c r="J764" s="65">
        <v>2443.1</v>
      </c>
      <c r="K764" s="65">
        <v>2354.1</v>
      </c>
      <c r="L764" s="66">
        <v>102</v>
      </c>
      <c r="M764" s="64" t="s">
        <v>275</v>
      </c>
      <c r="N764" s="64" t="s">
        <v>279</v>
      </c>
      <c r="O764" s="67" t="s">
        <v>1063</v>
      </c>
      <c r="P764" s="68">
        <v>2883983.08</v>
      </c>
      <c r="Q764" s="68">
        <v>0</v>
      </c>
      <c r="R764" s="68">
        <v>0</v>
      </c>
      <c r="S764" s="65">
        <f t="shared" si="131"/>
        <v>2883983.08</v>
      </c>
      <c r="T764" s="68">
        <f t="shared" si="132"/>
        <v>1086.7371618057125</v>
      </c>
      <c r="U764" s="68">
        <v>1439.7206722435753</v>
      </c>
      <c r="X764" s="8" t="e">
        <f>VLOOKUP(C764,Z:AA,2,FALSE)</f>
        <v>#N/A</v>
      </c>
    </row>
    <row r="765" spans="1:24" ht="35.25" x14ac:dyDescent="0.5">
      <c r="A765" s="8">
        <v>1</v>
      </c>
      <c r="B765" s="134">
        <f>SUBTOTAL(103,$A$745:A765)</f>
        <v>21</v>
      </c>
      <c r="C765" s="40" t="s">
        <v>629</v>
      </c>
      <c r="D765" s="64" t="s">
        <v>391</v>
      </c>
      <c r="E765" s="64"/>
      <c r="F765" s="64" t="s">
        <v>324</v>
      </c>
      <c r="G765" s="64" t="s">
        <v>366</v>
      </c>
      <c r="H765" s="64">
        <v>3</v>
      </c>
      <c r="I765" s="65">
        <v>2632.8</v>
      </c>
      <c r="J765" s="65">
        <v>2351.9</v>
      </c>
      <c r="K765" s="65">
        <v>2335.8000000000002</v>
      </c>
      <c r="L765" s="66">
        <v>107</v>
      </c>
      <c r="M765" s="64" t="s">
        <v>275</v>
      </c>
      <c r="N765" s="64" t="s">
        <v>279</v>
      </c>
      <c r="O765" s="67" t="s">
        <v>1063</v>
      </c>
      <c r="P765" s="68">
        <v>2883983.08</v>
      </c>
      <c r="Q765" s="68">
        <v>0</v>
      </c>
      <c r="R765" s="68">
        <v>0</v>
      </c>
      <c r="S765" s="65">
        <f t="shared" si="131"/>
        <v>2883983.08</v>
      </c>
      <c r="T765" s="68">
        <f t="shared" si="132"/>
        <v>1095.4053023397144</v>
      </c>
      <c r="U765" s="68">
        <v>1451.2043147979336</v>
      </c>
      <c r="X765" s="8" t="e">
        <f>VLOOKUP(C765,Z:AA,2,FALSE)</f>
        <v>#N/A</v>
      </c>
    </row>
    <row r="766" spans="1:24" ht="35.25" x14ac:dyDescent="0.5">
      <c r="A766" s="8">
        <v>1</v>
      </c>
      <c r="B766" s="134">
        <f>SUBTOTAL(103,$A$745:A766)</f>
        <v>22</v>
      </c>
      <c r="C766" s="40" t="s">
        <v>630</v>
      </c>
      <c r="D766" s="64" t="s">
        <v>323</v>
      </c>
      <c r="E766" s="64"/>
      <c r="F766" s="64" t="s">
        <v>277</v>
      </c>
      <c r="G766" s="64" t="s">
        <v>372</v>
      </c>
      <c r="H766" s="64">
        <v>1</v>
      </c>
      <c r="I766" s="65">
        <v>3626.2</v>
      </c>
      <c r="J766" s="65">
        <v>3322.8</v>
      </c>
      <c r="K766" s="65">
        <v>3152.1</v>
      </c>
      <c r="L766" s="66">
        <v>152</v>
      </c>
      <c r="M766" s="64" t="s">
        <v>275</v>
      </c>
      <c r="N766" s="64" t="s">
        <v>279</v>
      </c>
      <c r="O766" s="67" t="s">
        <v>1063</v>
      </c>
      <c r="P766" s="68">
        <v>3302263</v>
      </c>
      <c r="Q766" s="68">
        <v>0</v>
      </c>
      <c r="R766" s="68">
        <v>0</v>
      </c>
      <c r="S766" s="65">
        <f t="shared" si="131"/>
        <v>3302263</v>
      </c>
      <c r="T766" s="68">
        <f t="shared" si="132"/>
        <v>910.66764105675372</v>
      </c>
      <c r="U766" s="68">
        <v>1200.3560752302687</v>
      </c>
      <c r="X766" s="8" t="e">
        <f>VLOOKUP(C766,Z:AA,2,FALSE)</f>
        <v>#N/A</v>
      </c>
    </row>
    <row r="767" spans="1:24" ht="35.25" x14ac:dyDescent="0.5">
      <c r="A767" s="8">
        <v>1</v>
      </c>
      <c r="B767" s="134">
        <f>SUBTOTAL(103,$A$745:A767)</f>
        <v>23</v>
      </c>
      <c r="C767" s="40" t="s">
        <v>631</v>
      </c>
      <c r="D767" s="64" t="s">
        <v>320</v>
      </c>
      <c r="E767" s="64"/>
      <c r="F767" s="64" t="s">
        <v>324</v>
      </c>
      <c r="G767" s="64" t="s">
        <v>366</v>
      </c>
      <c r="H767" s="64">
        <v>4</v>
      </c>
      <c r="I767" s="65">
        <v>3900.1</v>
      </c>
      <c r="J767" s="65">
        <v>3632.2</v>
      </c>
      <c r="K767" s="65">
        <v>3566.5</v>
      </c>
      <c r="L767" s="66">
        <v>174</v>
      </c>
      <c r="M767" s="64" t="s">
        <v>275</v>
      </c>
      <c r="N767" s="64" t="s">
        <v>279</v>
      </c>
      <c r="O767" s="67" t="s">
        <v>1063</v>
      </c>
      <c r="P767" s="68">
        <v>4272967.33</v>
      </c>
      <c r="Q767" s="68">
        <v>0</v>
      </c>
      <c r="R767" s="68">
        <v>0</v>
      </c>
      <c r="S767" s="65">
        <f t="shared" si="131"/>
        <v>4272967.33</v>
      </c>
      <c r="T767" s="68">
        <f t="shared" si="132"/>
        <v>1095.6045562934285</v>
      </c>
      <c r="U767" s="68">
        <v>1488.0750749980768</v>
      </c>
      <c r="X767" s="8" t="e">
        <f>VLOOKUP(C767,Z:AA,2,FALSE)</f>
        <v>#N/A</v>
      </c>
    </row>
    <row r="768" spans="1:24" ht="35.25" x14ac:dyDescent="0.5">
      <c r="A768" s="8">
        <v>1</v>
      </c>
      <c r="B768" s="134">
        <f>SUBTOTAL(103,$A$745:A768)</f>
        <v>24</v>
      </c>
      <c r="C768" s="40" t="s">
        <v>632</v>
      </c>
      <c r="D768" s="64" t="s">
        <v>392</v>
      </c>
      <c r="E768" s="64"/>
      <c r="F768" s="64" t="s">
        <v>324</v>
      </c>
      <c r="G768" s="64" t="s">
        <v>366</v>
      </c>
      <c r="H768" s="64">
        <v>4</v>
      </c>
      <c r="I768" s="65">
        <v>3861</v>
      </c>
      <c r="J768" s="65">
        <v>3604.2</v>
      </c>
      <c r="K768" s="65">
        <v>3552.1</v>
      </c>
      <c r="L768" s="66">
        <v>165</v>
      </c>
      <c r="M768" s="64" t="s">
        <v>275</v>
      </c>
      <c r="N768" s="64" t="s">
        <v>279</v>
      </c>
      <c r="O768" s="67" t="s">
        <v>1063</v>
      </c>
      <c r="P768" s="68">
        <v>4323303.57</v>
      </c>
      <c r="Q768" s="68">
        <v>0</v>
      </c>
      <c r="R768" s="68">
        <v>0</v>
      </c>
      <c r="S768" s="65">
        <f t="shared" si="131"/>
        <v>4323303.57</v>
      </c>
      <c r="T768" s="68">
        <f t="shared" si="132"/>
        <v>1119.7367443667445</v>
      </c>
      <c r="U768" s="68">
        <v>1520.3682103082103</v>
      </c>
      <c r="X768" s="8" t="e">
        <f>VLOOKUP(C768,Z:AA,2,FALSE)</f>
        <v>#N/A</v>
      </c>
    </row>
    <row r="769" spans="1:24" ht="35.25" x14ac:dyDescent="0.5">
      <c r="A769" s="8">
        <v>1</v>
      </c>
      <c r="B769" s="134">
        <f>SUBTOTAL(103,$A$745:A769)</f>
        <v>25</v>
      </c>
      <c r="C769" s="40" t="s">
        <v>633</v>
      </c>
      <c r="D769" s="64" t="s">
        <v>393</v>
      </c>
      <c r="E769" s="64"/>
      <c r="F769" s="64" t="s">
        <v>277</v>
      </c>
      <c r="G769" s="64" t="s">
        <v>372</v>
      </c>
      <c r="H769" s="64">
        <v>1</v>
      </c>
      <c r="I769" s="65">
        <v>1800.4</v>
      </c>
      <c r="J769" s="65">
        <v>1643.1</v>
      </c>
      <c r="K769" s="65">
        <v>1043.0999999999999</v>
      </c>
      <c r="L769" s="66">
        <v>59</v>
      </c>
      <c r="M769" s="64" t="s">
        <v>275</v>
      </c>
      <c r="N769" s="64" t="s">
        <v>279</v>
      </c>
      <c r="O769" s="67" t="s">
        <v>1079</v>
      </c>
      <c r="P769" s="68">
        <v>2249559.61</v>
      </c>
      <c r="Q769" s="68">
        <v>0</v>
      </c>
      <c r="R769" s="68">
        <v>0</v>
      </c>
      <c r="S769" s="65">
        <f t="shared" si="131"/>
        <v>2249559.61</v>
      </c>
      <c r="T769" s="68">
        <f t="shared" si="132"/>
        <v>1249.4776771828481</v>
      </c>
      <c r="U769" s="68">
        <v>1352.4672295045546</v>
      </c>
      <c r="X769" s="8" t="e">
        <f>VLOOKUP(C769,Z:AA,2,FALSE)</f>
        <v>#N/A</v>
      </c>
    </row>
    <row r="770" spans="1:24" ht="35.25" x14ac:dyDescent="0.5">
      <c r="A770" s="8">
        <v>1</v>
      </c>
      <c r="B770" s="134">
        <f>SUBTOTAL(103,$A$745:A770)</f>
        <v>26</v>
      </c>
      <c r="C770" s="40" t="s">
        <v>634</v>
      </c>
      <c r="D770" s="64">
        <v>1962</v>
      </c>
      <c r="E770" s="64"/>
      <c r="F770" s="64" t="s">
        <v>277</v>
      </c>
      <c r="G770" s="64">
        <v>5</v>
      </c>
      <c r="H770" s="64">
        <v>4</v>
      </c>
      <c r="I770" s="65">
        <v>4073.9</v>
      </c>
      <c r="J770" s="65">
        <v>3133.8</v>
      </c>
      <c r="K770" s="65">
        <v>2004.3</v>
      </c>
      <c r="L770" s="66">
        <v>154</v>
      </c>
      <c r="M770" s="64" t="s">
        <v>275</v>
      </c>
      <c r="N770" s="64" t="s">
        <v>279</v>
      </c>
      <c r="O770" s="67" t="s">
        <v>1065</v>
      </c>
      <c r="P770" s="68">
        <v>3899114.33</v>
      </c>
      <c r="Q770" s="68">
        <v>0</v>
      </c>
      <c r="R770" s="68">
        <v>0</v>
      </c>
      <c r="S770" s="65">
        <f t="shared" si="131"/>
        <v>3899114.33</v>
      </c>
      <c r="T770" s="68">
        <f t="shared" si="132"/>
        <v>957.09622965708536</v>
      </c>
      <c r="U770" s="68">
        <v>1252.4529909914334</v>
      </c>
      <c r="X770" s="8" t="e">
        <f>VLOOKUP(C770,Z:AA,2,FALSE)</f>
        <v>#N/A</v>
      </c>
    </row>
    <row r="771" spans="1:24" ht="35.25" x14ac:dyDescent="0.5">
      <c r="A771" s="8">
        <v>1</v>
      </c>
      <c r="B771" s="134">
        <f>SUBTOTAL(103,$A$745:A771)</f>
        <v>27</v>
      </c>
      <c r="C771" s="40" t="s">
        <v>635</v>
      </c>
      <c r="D771" s="64" t="s">
        <v>389</v>
      </c>
      <c r="E771" s="64"/>
      <c r="F771" s="64" t="s">
        <v>324</v>
      </c>
      <c r="G771" s="64" t="s">
        <v>366</v>
      </c>
      <c r="H771" s="64">
        <v>6</v>
      </c>
      <c r="I771" s="65">
        <v>5192.3</v>
      </c>
      <c r="J771" s="65">
        <v>4680.5</v>
      </c>
      <c r="K771" s="65">
        <v>4680.5</v>
      </c>
      <c r="L771" s="66">
        <v>526</v>
      </c>
      <c r="M771" s="64" t="s">
        <v>275</v>
      </c>
      <c r="N771" s="64" t="s">
        <v>279</v>
      </c>
      <c r="O771" s="67" t="s">
        <v>1074</v>
      </c>
      <c r="P771" s="68">
        <v>5613232.8199999994</v>
      </c>
      <c r="Q771" s="68">
        <v>0</v>
      </c>
      <c r="R771" s="68">
        <v>0</v>
      </c>
      <c r="S771" s="65">
        <f t="shared" si="131"/>
        <v>5613232.8199999994</v>
      </c>
      <c r="T771" s="68">
        <f t="shared" si="132"/>
        <v>1081.0686632128343</v>
      </c>
      <c r="U771" s="68">
        <v>1404.3937854130154</v>
      </c>
      <c r="X771" s="8" t="e">
        <f>VLOOKUP(C771,Z:AA,2,FALSE)</f>
        <v>#N/A</v>
      </c>
    </row>
    <row r="772" spans="1:24" ht="35.25" x14ac:dyDescent="0.5">
      <c r="A772" s="8">
        <v>1</v>
      </c>
      <c r="B772" s="134">
        <f>SUBTOTAL(103,$A$745:A772)</f>
        <v>28</v>
      </c>
      <c r="C772" s="40" t="s">
        <v>636</v>
      </c>
      <c r="D772" s="64" t="s">
        <v>394</v>
      </c>
      <c r="E772" s="64"/>
      <c r="F772" s="64" t="s">
        <v>324</v>
      </c>
      <c r="G772" s="64" t="s">
        <v>366</v>
      </c>
      <c r="H772" s="64">
        <v>4</v>
      </c>
      <c r="I772" s="65">
        <v>3507.7</v>
      </c>
      <c r="J772" s="65">
        <v>3166</v>
      </c>
      <c r="K772" s="65">
        <v>3166</v>
      </c>
      <c r="L772" s="66">
        <v>356</v>
      </c>
      <c r="M772" s="64" t="s">
        <v>275</v>
      </c>
      <c r="N772" s="64" t="s">
        <v>279</v>
      </c>
      <c r="O772" s="67" t="s">
        <v>1074</v>
      </c>
      <c r="P772" s="68">
        <v>3711978.26</v>
      </c>
      <c r="Q772" s="68">
        <v>0</v>
      </c>
      <c r="R772" s="68">
        <v>0</v>
      </c>
      <c r="S772" s="65">
        <f t="shared" si="131"/>
        <v>3711978.26</v>
      </c>
      <c r="T772" s="68">
        <f t="shared" si="132"/>
        <v>1058.2370955326853</v>
      </c>
      <c r="U772" s="68">
        <v>1389.4716914217295</v>
      </c>
      <c r="X772" s="8" t="e">
        <f>VLOOKUP(C772,Z:AA,2,FALSE)</f>
        <v>#N/A</v>
      </c>
    </row>
    <row r="773" spans="1:24" ht="35.25" x14ac:dyDescent="0.5">
      <c r="A773" s="8">
        <v>1</v>
      </c>
      <c r="B773" s="134">
        <f>SUBTOTAL(103,$A$745:A773)</f>
        <v>29</v>
      </c>
      <c r="C773" s="40" t="s">
        <v>637</v>
      </c>
      <c r="D773" s="64" t="s">
        <v>375</v>
      </c>
      <c r="E773" s="64"/>
      <c r="F773" s="64" t="s">
        <v>324</v>
      </c>
      <c r="G773" s="64" t="s">
        <v>366</v>
      </c>
      <c r="H773" s="64">
        <v>5</v>
      </c>
      <c r="I773" s="65">
        <v>3950.6</v>
      </c>
      <c r="J773" s="65">
        <v>2446.8000000000002</v>
      </c>
      <c r="K773" s="65">
        <v>2359.5</v>
      </c>
      <c r="L773" s="66">
        <v>195</v>
      </c>
      <c r="M773" s="64" t="s">
        <v>275</v>
      </c>
      <c r="N773" s="64" t="s">
        <v>279</v>
      </c>
      <c r="O773" s="67" t="s">
        <v>1091</v>
      </c>
      <c r="P773" s="68">
        <v>4157822.75</v>
      </c>
      <c r="Q773" s="68">
        <v>0</v>
      </c>
      <c r="R773" s="68">
        <v>0</v>
      </c>
      <c r="S773" s="65">
        <f t="shared" si="131"/>
        <v>4157822.75</v>
      </c>
      <c r="T773" s="68">
        <f t="shared" si="132"/>
        <v>1052.4534880777603</v>
      </c>
      <c r="U773" s="68">
        <v>1377.2373816635447</v>
      </c>
      <c r="X773" s="8" t="e">
        <f>VLOOKUP(C773,Z:AA,2,FALSE)</f>
        <v>#N/A</v>
      </c>
    </row>
    <row r="774" spans="1:24" ht="35.25" x14ac:dyDescent="0.5">
      <c r="A774" s="8">
        <v>1</v>
      </c>
      <c r="B774" s="134">
        <f>SUBTOTAL(103,$A$745:A774)</f>
        <v>30</v>
      </c>
      <c r="C774" s="40" t="s">
        <v>638</v>
      </c>
      <c r="D774" s="64" t="s">
        <v>336</v>
      </c>
      <c r="E774" s="64"/>
      <c r="F774" s="64" t="s">
        <v>324</v>
      </c>
      <c r="G774" s="64" t="s">
        <v>366</v>
      </c>
      <c r="H774" s="64">
        <v>5</v>
      </c>
      <c r="I774" s="65">
        <v>5435.8</v>
      </c>
      <c r="J774" s="65">
        <v>3922.5</v>
      </c>
      <c r="K774" s="65">
        <v>3907.5</v>
      </c>
      <c r="L774" s="66">
        <v>160</v>
      </c>
      <c r="M774" s="64" t="s">
        <v>275</v>
      </c>
      <c r="N774" s="64" t="s">
        <v>279</v>
      </c>
      <c r="O774" s="67" t="s">
        <v>1063</v>
      </c>
      <c r="P774" s="68">
        <v>4866989.0200000005</v>
      </c>
      <c r="Q774" s="68">
        <v>0</v>
      </c>
      <c r="R774" s="68">
        <v>0</v>
      </c>
      <c r="S774" s="65">
        <f t="shared" si="131"/>
        <v>4866989.0200000005</v>
      </c>
      <c r="T774" s="68">
        <f t="shared" si="132"/>
        <v>895.3583685933994</v>
      </c>
      <c r="U774" s="68">
        <v>1166.8745413738548</v>
      </c>
      <c r="X774" s="8" t="e">
        <f>VLOOKUP(C774,Z:AA,2,FALSE)</f>
        <v>#N/A</v>
      </c>
    </row>
    <row r="775" spans="1:24" ht="35.25" x14ac:dyDescent="0.5">
      <c r="A775" s="8">
        <v>1</v>
      </c>
      <c r="B775" s="134">
        <f>SUBTOTAL(103,$A$745:A775)</f>
        <v>31</v>
      </c>
      <c r="C775" s="40" t="s">
        <v>639</v>
      </c>
      <c r="D775" s="64" t="s">
        <v>375</v>
      </c>
      <c r="E775" s="64"/>
      <c r="F775" s="64" t="s">
        <v>324</v>
      </c>
      <c r="G775" s="64" t="s">
        <v>366</v>
      </c>
      <c r="H775" s="64">
        <v>4</v>
      </c>
      <c r="I775" s="65">
        <v>4425.6000000000004</v>
      </c>
      <c r="J775" s="65">
        <v>3128.2</v>
      </c>
      <c r="K775" s="65">
        <v>1799.3</v>
      </c>
      <c r="L775" s="66">
        <v>137</v>
      </c>
      <c r="M775" s="64" t="s">
        <v>275</v>
      </c>
      <c r="N775" s="64" t="s">
        <v>279</v>
      </c>
      <c r="O775" s="67" t="s">
        <v>1065</v>
      </c>
      <c r="P775" s="68">
        <v>3834609.35</v>
      </c>
      <c r="Q775" s="68">
        <v>0</v>
      </c>
      <c r="R775" s="68">
        <v>0</v>
      </c>
      <c r="S775" s="65">
        <f t="shared" si="131"/>
        <v>3834609.35</v>
      </c>
      <c r="T775" s="68">
        <f t="shared" si="132"/>
        <v>866.46089795733906</v>
      </c>
      <c r="U775" s="68">
        <v>1136.5289949385392</v>
      </c>
      <c r="X775" s="8" t="e">
        <f>VLOOKUP(C775,Z:AA,2,FALSE)</f>
        <v>#N/A</v>
      </c>
    </row>
    <row r="776" spans="1:24" ht="35.25" x14ac:dyDescent="0.5">
      <c r="A776" s="8">
        <v>1</v>
      </c>
      <c r="B776" s="134">
        <f>SUBTOTAL(103,$A$745:A776)</f>
        <v>32</v>
      </c>
      <c r="C776" s="40" t="s">
        <v>640</v>
      </c>
      <c r="D776" s="64" t="s">
        <v>387</v>
      </c>
      <c r="E776" s="64"/>
      <c r="F776" s="64" t="s">
        <v>324</v>
      </c>
      <c r="G776" s="64" t="s">
        <v>366</v>
      </c>
      <c r="H776" s="64">
        <v>3</v>
      </c>
      <c r="I776" s="65">
        <v>2899.7</v>
      </c>
      <c r="J776" s="65">
        <v>2636.4</v>
      </c>
      <c r="K776" s="65">
        <v>2071.8000000000002</v>
      </c>
      <c r="L776" s="66">
        <v>83</v>
      </c>
      <c r="M776" s="64" t="s">
        <v>275</v>
      </c>
      <c r="N776" s="64" t="s">
        <v>279</v>
      </c>
      <c r="O776" s="67" t="s">
        <v>1063</v>
      </c>
      <c r="P776" s="68">
        <v>2834067.58</v>
      </c>
      <c r="Q776" s="68">
        <v>0</v>
      </c>
      <c r="R776" s="68">
        <v>0</v>
      </c>
      <c r="S776" s="65">
        <f t="shared" si="131"/>
        <v>2834067.58</v>
      </c>
      <c r="T776" s="68">
        <f t="shared" si="132"/>
        <v>977.36578956443782</v>
      </c>
      <c r="U776" s="68">
        <v>1295.7386591716386</v>
      </c>
      <c r="X776" s="8" t="e">
        <f>VLOOKUP(C776,Z:AA,2,FALSE)</f>
        <v>#N/A</v>
      </c>
    </row>
    <row r="777" spans="1:24" ht="35.25" x14ac:dyDescent="0.5">
      <c r="A777" s="8">
        <v>1</v>
      </c>
      <c r="B777" s="134">
        <f>SUBTOTAL(103,$A$745:A777)</f>
        <v>33</v>
      </c>
      <c r="C777" s="40" t="s">
        <v>641</v>
      </c>
      <c r="D777" s="64">
        <v>1959</v>
      </c>
      <c r="E777" s="64"/>
      <c r="F777" s="64" t="s">
        <v>277</v>
      </c>
      <c r="G777" s="64">
        <v>5</v>
      </c>
      <c r="H777" s="64">
        <v>3</v>
      </c>
      <c r="I777" s="65">
        <v>5255.6</v>
      </c>
      <c r="J777" s="65">
        <v>3803.1</v>
      </c>
      <c r="K777" s="65">
        <v>2288.9</v>
      </c>
      <c r="L777" s="66">
        <v>136</v>
      </c>
      <c r="M777" s="64" t="s">
        <v>275</v>
      </c>
      <c r="N777" s="64" t="s">
        <v>279</v>
      </c>
      <c r="O777" s="67" t="s">
        <v>1065</v>
      </c>
      <c r="P777" s="68">
        <v>6697616.7399999993</v>
      </c>
      <c r="Q777" s="68">
        <v>0</v>
      </c>
      <c r="R777" s="68">
        <v>0</v>
      </c>
      <c r="S777" s="65">
        <f t="shared" si="131"/>
        <v>6697616.7399999993</v>
      </c>
      <c r="T777" s="68">
        <f t="shared" si="132"/>
        <v>1274.3771862394397</v>
      </c>
      <c r="U777" s="68">
        <v>1664.4684945581853</v>
      </c>
      <c r="X777" s="8" t="e">
        <f>VLOOKUP(C777,Z:AA,2,FALSE)</f>
        <v>#N/A</v>
      </c>
    </row>
    <row r="778" spans="1:24" ht="35.25" x14ac:dyDescent="0.5">
      <c r="A778" s="8">
        <v>1</v>
      </c>
      <c r="B778" s="134">
        <f>SUBTOTAL(103,$A$745:A778)</f>
        <v>34</v>
      </c>
      <c r="C778" s="40" t="s">
        <v>642</v>
      </c>
      <c r="D778" s="64" t="s">
        <v>376</v>
      </c>
      <c r="E778" s="64"/>
      <c r="F778" s="64" t="s">
        <v>277</v>
      </c>
      <c r="G778" s="64" t="s">
        <v>366</v>
      </c>
      <c r="H778" s="64">
        <v>3</v>
      </c>
      <c r="I778" s="65">
        <v>2923.9</v>
      </c>
      <c r="J778" s="65">
        <v>2704.4</v>
      </c>
      <c r="K778" s="65">
        <v>1930.7</v>
      </c>
      <c r="L778" s="66">
        <v>105</v>
      </c>
      <c r="M778" s="64" t="s">
        <v>275</v>
      </c>
      <c r="N778" s="64" t="s">
        <v>279</v>
      </c>
      <c r="O778" s="67" t="s">
        <v>1090</v>
      </c>
      <c r="P778" s="68">
        <v>5163885</v>
      </c>
      <c r="Q778" s="68">
        <v>0</v>
      </c>
      <c r="R778" s="68">
        <v>0</v>
      </c>
      <c r="S778" s="65">
        <f t="shared" si="131"/>
        <v>5163885</v>
      </c>
      <c r="T778" s="68">
        <f t="shared" si="132"/>
        <v>1766.0949416874721</v>
      </c>
      <c r="U778" s="68">
        <v>3776.0888676083314</v>
      </c>
      <c r="X778" s="8" t="e">
        <f>VLOOKUP(C778,Z:AA,2,FALSE)</f>
        <v>#N/A</v>
      </c>
    </row>
    <row r="779" spans="1:24" ht="35.25" x14ac:dyDescent="0.5">
      <c r="A779" s="8">
        <v>1</v>
      </c>
      <c r="B779" s="134">
        <f>SUBTOTAL(103,$A$745:A779)</f>
        <v>35</v>
      </c>
      <c r="C779" s="40" t="s">
        <v>643</v>
      </c>
      <c r="D779" s="64" t="s">
        <v>326</v>
      </c>
      <c r="E779" s="64"/>
      <c r="F779" s="64" t="s">
        <v>324</v>
      </c>
      <c r="G779" s="64" t="s">
        <v>366</v>
      </c>
      <c r="H779" s="64">
        <v>5</v>
      </c>
      <c r="I779" s="65">
        <v>3950.7</v>
      </c>
      <c r="J779" s="65">
        <v>3460</v>
      </c>
      <c r="K779" s="65">
        <v>3460</v>
      </c>
      <c r="L779" s="66">
        <v>133</v>
      </c>
      <c r="M779" s="64" t="s">
        <v>275</v>
      </c>
      <c r="N779" s="64" t="s">
        <v>279</v>
      </c>
      <c r="O779" s="67" t="s">
        <v>1070</v>
      </c>
      <c r="P779" s="68">
        <v>4343671.0699999994</v>
      </c>
      <c r="Q779" s="68">
        <v>0</v>
      </c>
      <c r="R779" s="68">
        <v>0</v>
      </c>
      <c r="S779" s="65">
        <f t="shared" si="131"/>
        <v>4343671.0699999994</v>
      </c>
      <c r="T779" s="68">
        <f t="shared" si="132"/>
        <v>1099.4687194674361</v>
      </c>
      <c r="U779" s="68">
        <v>1207.7801740203379</v>
      </c>
      <c r="X779" s="8" t="e">
        <f>VLOOKUP(C779,Z:AA,2,FALSE)</f>
        <v>#N/A</v>
      </c>
    </row>
    <row r="780" spans="1:24" ht="35.25" x14ac:dyDescent="0.5">
      <c r="A780" s="8">
        <v>1</v>
      </c>
      <c r="B780" s="134">
        <f>SUBTOTAL(103,$A$745:A780)</f>
        <v>36</v>
      </c>
      <c r="C780" s="40" t="s">
        <v>644</v>
      </c>
      <c r="D780" s="64" t="s">
        <v>323</v>
      </c>
      <c r="E780" s="64"/>
      <c r="F780" s="64" t="s">
        <v>277</v>
      </c>
      <c r="G780" s="64" t="s">
        <v>366</v>
      </c>
      <c r="H780" s="64">
        <v>4</v>
      </c>
      <c r="I780" s="65">
        <v>3048.2</v>
      </c>
      <c r="J780" s="65">
        <v>2288.5</v>
      </c>
      <c r="K780" s="65">
        <v>2288.5</v>
      </c>
      <c r="L780" s="66">
        <v>98</v>
      </c>
      <c r="M780" s="64" t="s">
        <v>275</v>
      </c>
      <c r="N780" s="64" t="s">
        <v>279</v>
      </c>
      <c r="O780" s="67" t="s">
        <v>872</v>
      </c>
      <c r="P780" s="68">
        <v>2694844.11</v>
      </c>
      <c r="Q780" s="68">
        <v>0</v>
      </c>
      <c r="R780" s="68">
        <v>0</v>
      </c>
      <c r="S780" s="65">
        <f t="shared" si="131"/>
        <v>2694844.11</v>
      </c>
      <c r="T780" s="68">
        <f t="shared" si="132"/>
        <v>884.07719637819037</v>
      </c>
      <c r="U780" s="68">
        <v>1553.3014987983395</v>
      </c>
      <c r="X780" s="8" t="e">
        <f>VLOOKUP(C780,Z:AA,2,FALSE)</f>
        <v>#N/A</v>
      </c>
    </row>
    <row r="781" spans="1:24" ht="35.25" x14ac:dyDescent="0.5">
      <c r="A781" s="8">
        <v>1</v>
      </c>
      <c r="B781" s="134">
        <f>SUBTOTAL(103,$A$745:A781)</f>
        <v>37</v>
      </c>
      <c r="C781" s="40" t="s">
        <v>645</v>
      </c>
      <c r="D781" s="64">
        <v>1961</v>
      </c>
      <c r="E781" s="64"/>
      <c r="F781" s="64" t="s">
        <v>277</v>
      </c>
      <c r="G781" s="64">
        <v>5</v>
      </c>
      <c r="H781" s="64">
        <v>2</v>
      </c>
      <c r="I781" s="65">
        <v>1703.9</v>
      </c>
      <c r="J781" s="65">
        <v>1558.5</v>
      </c>
      <c r="K781" s="65">
        <v>1516.4</v>
      </c>
      <c r="L781" s="66">
        <v>58</v>
      </c>
      <c r="M781" s="64" t="s">
        <v>275</v>
      </c>
      <c r="N781" s="64" t="s">
        <v>279</v>
      </c>
      <c r="O781" s="67" t="s">
        <v>1095</v>
      </c>
      <c r="P781" s="68">
        <v>4820291</v>
      </c>
      <c r="Q781" s="68">
        <v>0</v>
      </c>
      <c r="R781" s="68">
        <v>0</v>
      </c>
      <c r="S781" s="65">
        <f t="shared" si="131"/>
        <v>4820291</v>
      </c>
      <c r="T781" s="68">
        <f t="shared" si="132"/>
        <v>2828.9752919772286</v>
      </c>
      <c r="U781" s="68">
        <v>6011.5196020893245</v>
      </c>
      <c r="X781" s="8" t="e">
        <f>VLOOKUP(C781,Z:AA,2,FALSE)</f>
        <v>#N/A</v>
      </c>
    </row>
    <row r="782" spans="1:24" ht="35.25" x14ac:dyDescent="0.5">
      <c r="A782" s="8">
        <v>1</v>
      </c>
      <c r="B782" s="134">
        <f>SUBTOTAL(103,$A$745:A782)</f>
        <v>38</v>
      </c>
      <c r="C782" s="40" t="s">
        <v>646</v>
      </c>
      <c r="D782" s="64" t="s">
        <v>395</v>
      </c>
      <c r="E782" s="64"/>
      <c r="F782" s="64" t="s">
        <v>324</v>
      </c>
      <c r="G782" s="64" t="s">
        <v>366</v>
      </c>
      <c r="H782" s="64">
        <v>3</v>
      </c>
      <c r="I782" s="65">
        <v>2812.6</v>
      </c>
      <c r="J782" s="65">
        <v>1169.5</v>
      </c>
      <c r="K782" s="65">
        <v>1169.5</v>
      </c>
      <c r="L782" s="66">
        <v>91</v>
      </c>
      <c r="M782" s="64" t="s">
        <v>275</v>
      </c>
      <c r="N782" s="64" t="s">
        <v>279</v>
      </c>
      <c r="O782" s="67" t="s">
        <v>1076</v>
      </c>
      <c r="P782" s="68">
        <v>2571262.73</v>
      </c>
      <c r="Q782" s="68">
        <v>0</v>
      </c>
      <c r="R782" s="68">
        <v>0</v>
      </c>
      <c r="S782" s="65">
        <f t="shared" ref="S782:S845" si="145">P782-Q782-R782</f>
        <v>2571262.73</v>
      </c>
      <c r="T782" s="68">
        <f t="shared" ref="T782:T845" si="146">P782/I782</f>
        <v>914.19424376022187</v>
      </c>
      <c r="U782" s="68">
        <v>1644.9833058971626</v>
      </c>
      <c r="X782" s="8" t="e">
        <f>VLOOKUP(C782,Z:AA,2,FALSE)</f>
        <v>#N/A</v>
      </c>
    </row>
    <row r="783" spans="1:24" ht="35.25" x14ac:dyDescent="0.5">
      <c r="A783" s="8">
        <v>1</v>
      </c>
      <c r="B783" s="134">
        <f>SUBTOTAL(103,$A$745:A783)</f>
        <v>39</v>
      </c>
      <c r="C783" s="40" t="s">
        <v>647</v>
      </c>
      <c r="D783" s="64">
        <v>1972</v>
      </c>
      <c r="E783" s="64"/>
      <c r="F783" s="64" t="s">
        <v>277</v>
      </c>
      <c r="G783" s="64">
        <v>9</v>
      </c>
      <c r="H783" s="64">
        <v>1</v>
      </c>
      <c r="I783" s="65">
        <v>1896.4</v>
      </c>
      <c r="J783" s="65">
        <v>1896.4</v>
      </c>
      <c r="K783" s="65">
        <v>1859.1</v>
      </c>
      <c r="L783" s="66">
        <v>135</v>
      </c>
      <c r="M783" s="64" t="s">
        <v>275</v>
      </c>
      <c r="N783" s="64" t="s">
        <v>279</v>
      </c>
      <c r="O783" s="67" t="s">
        <v>362</v>
      </c>
      <c r="P783" s="68">
        <v>1989100.53</v>
      </c>
      <c r="Q783" s="68">
        <v>0</v>
      </c>
      <c r="R783" s="68">
        <v>0</v>
      </c>
      <c r="S783" s="65">
        <f t="shared" si="145"/>
        <v>1989100.53</v>
      </c>
      <c r="T783" s="68">
        <f t="shared" si="146"/>
        <v>1048.8823718624762</v>
      </c>
      <c r="U783" s="68">
        <v>1275.1444842860155</v>
      </c>
      <c r="X783" s="8" t="e">
        <f>VLOOKUP(C783,Z:AA,2,FALSE)</f>
        <v>#N/A</v>
      </c>
    </row>
    <row r="784" spans="1:24" ht="35.25" x14ac:dyDescent="0.5">
      <c r="A784" s="8">
        <v>1</v>
      </c>
      <c r="B784" s="134">
        <f>SUBTOTAL(103,$A$745:A784)</f>
        <v>40</v>
      </c>
      <c r="C784" s="40" t="s">
        <v>648</v>
      </c>
      <c r="D784" s="64" t="s">
        <v>329</v>
      </c>
      <c r="E784" s="64"/>
      <c r="F784" s="64" t="s">
        <v>324</v>
      </c>
      <c r="G784" s="64" t="s">
        <v>366</v>
      </c>
      <c r="H784" s="64">
        <v>4</v>
      </c>
      <c r="I784" s="65">
        <v>3873.3</v>
      </c>
      <c r="J784" s="65">
        <v>3605.48</v>
      </c>
      <c r="K784" s="65">
        <v>3540.2</v>
      </c>
      <c r="L784" s="66">
        <v>165</v>
      </c>
      <c r="M784" s="64" t="s">
        <v>275</v>
      </c>
      <c r="N784" s="64" t="s">
        <v>279</v>
      </c>
      <c r="O784" s="67" t="s">
        <v>1063</v>
      </c>
      <c r="P784" s="68">
        <v>4272967.33</v>
      </c>
      <c r="Q784" s="68">
        <v>0</v>
      </c>
      <c r="R784" s="68">
        <v>0</v>
      </c>
      <c r="S784" s="65">
        <f t="shared" si="145"/>
        <v>4272967.33</v>
      </c>
      <c r="T784" s="68">
        <f t="shared" si="146"/>
        <v>1103.1852244855806</v>
      </c>
      <c r="U784" s="68">
        <v>1498.3713112849507</v>
      </c>
      <c r="X784" s="8" t="e">
        <f>VLOOKUP(C784,Z:AA,2,FALSE)</f>
        <v>#N/A</v>
      </c>
    </row>
    <row r="785" spans="1:24" ht="35.25" x14ac:dyDescent="0.5">
      <c r="A785" s="8">
        <v>1</v>
      </c>
      <c r="B785" s="134">
        <f>SUBTOTAL(103,$A$745:A785)</f>
        <v>41</v>
      </c>
      <c r="C785" s="40" t="s">
        <v>649</v>
      </c>
      <c r="D785" s="64" t="s">
        <v>396</v>
      </c>
      <c r="E785" s="64"/>
      <c r="F785" s="64" t="s">
        <v>324</v>
      </c>
      <c r="G785" s="64" t="s">
        <v>366</v>
      </c>
      <c r="H785" s="64">
        <v>4</v>
      </c>
      <c r="I785" s="65">
        <v>3881.3</v>
      </c>
      <c r="J785" s="65">
        <v>3615.9</v>
      </c>
      <c r="K785" s="65">
        <v>3551.2</v>
      </c>
      <c r="L785" s="66">
        <v>182</v>
      </c>
      <c r="M785" s="64" t="s">
        <v>275</v>
      </c>
      <c r="N785" s="64" t="s">
        <v>279</v>
      </c>
      <c r="O785" s="67" t="s">
        <v>1063</v>
      </c>
      <c r="P785" s="68">
        <v>4272967.33</v>
      </c>
      <c r="Q785" s="68">
        <v>0</v>
      </c>
      <c r="R785" s="68">
        <v>0</v>
      </c>
      <c r="S785" s="65">
        <f t="shared" si="145"/>
        <v>4272967.33</v>
      </c>
      <c r="T785" s="68">
        <f t="shared" si="146"/>
        <v>1100.9113776312061</v>
      </c>
      <c r="U785" s="68">
        <v>1495.2829206709091</v>
      </c>
      <c r="X785" s="8" t="e">
        <f>VLOOKUP(C785,Z:AA,2,FALSE)</f>
        <v>#N/A</v>
      </c>
    </row>
    <row r="786" spans="1:24" ht="35.25" x14ac:dyDescent="0.5">
      <c r="A786" s="8">
        <v>1</v>
      </c>
      <c r="B786" s="134">
        <f>SUBTOTAL(103,$A$745:A786)</f>
        <v>42</v>
      </c>
      <c r="C786" s="40" t="s">
        <v>650</v>
      </c>
      <c r="D786" s="64" t="s">
        <v>365</v>
      </c>
      <c r="E786" s="64"/>
      <c r="F786" s="64" t="s">
        <v>277</v>
      </c>
      <c r="G786" s="64" t="s">
        <v>372</v>
      </c>
      <c r="H786" s="64">
        <v>1</v>
      </c>
      <c r="I786" s="65">
        <v>2154.4</v>
      </c>
      <c r="J786" s="65">
        <v>1835.8</v>
      </c>
      <c r="K786" s="65">
        <v>1783.4</v>
      </c>
      <c r="L786" s="66">
        <v>76</v>
      </c>
      <c r="M786" s="64" t="s">
        <v>275</v>
      </c>
      <c r="N786" s="64" t="s">
        <v>279</v>
      </c>
      <c r="O786" s="67" t="s">
        <v>872</v>
      </c>
      <c r="P786" s="68">
        <v>1633943.5899999999</v>
      </c>
      <c r="Q786" s="68">
        <v>0</v>
      </c>
      <c r="R786" s="68">
        <v>0</v>
      </c>
      <c r="S786" s="65">
        <f t="shared" si="145"/>
        <v>1633943.5899999999</v>
      </c>
      <c r="T786" s="68">
        <f t="shared" si="146"/>
        <v>758.42164407723715</v>
      </c>
      <c r="U786" s="68">
        <v>1224.6993136507244</v>
      </c>
      <c r="X786" s="8" t="e">
        <f>VLOOKUP(C786,Z:AA,2,FALSE)</f>
        <v>#N/A</v>
      </c>
    </row>
    <row r="787" spans="1:24" ht="35.25" x14ac:dyDescent="0.5">
      <c r="A787" s="8">
        <v>1</v>
      </c>
      <c r="B787" s="134">
        <f>SUBTOTAL(103,$A$745:A787)</f>
        <v>43</v>
      </c>
      <c r="C787" s="40" t="s">
        <v>651</v>
      </c>
      <c r="D787" s="64" t="s">
        <v>397</v>
      </c>
      <c r="E787" s="64"/>
      <c r="F787" s="64" t="s">
        <v>324</v>
      </c>
      <c r="G787" s="64" t="s">
        <v>366</v>
      </c>
      <c r="H787" s="64">
        <v>4</v>
      </c>
      <c r="I787" s="65">
        <v>3888.9</v>
      </c>
      <c r="J787" s="65">
        <v>3557.1</v>
      </c>
      <c r="K787" s="65">
        <v>3511.4</v>
      </c>
      <c r="L787" s="66">
        <v>169</v>
      </c>
      <c r="M787" s="64" t="s">
        <v>275</v>
      </c>
      <c r="N787" s="64" t="s">
        <v>279</v>
      </c>
      <c r="O787" s="67" t="s">
        <v>1063</v>
      </c>
      <c r="P787" s="68">
        <v>4272967.33</v>
      </c>
      <c r="Q787" s="68">
        <v>0</v>
      </c>
      <c r="R787" s="68">
        <v>0</v>
      </c>
      <c r="S787" s="65">
        <f t="shared" si="145"/>
        <v>4272967.33</v>
      </c>
      <c r="T787" s="68">
        <f t="shared" si="146"/>
        <v>1098.7598884003189</v>
      </c>
      <c r="U787" s="68">
        <v>1492.3607189693741</v>
      </c>
      <c r="X787" s="8" t="e">
        <f>VLOOKUP(C787,Z:AA,2,FALSE)</f>
        <v>#N/A</v>
      </c>
    </row>
    <row r="788" spans="1:24" ht="35.25" x14ac:dyDescent="0.5">
      <c r="A788" s="8">
        <v>1</v>
      </c>
      <c r="B788" s="134">
        <f>SUBTOTAL(103,$A$745:A788)</f>
        <v>44</v>
      </c>
      <c r="C788" s="40" t="s">
        <v>652</v>
      </c>
      <c r="D788" s="64" t="s">
        <v>397</v>
      </c>
      <c r="E788" s="64"/>
      <c r="F788" s="64" t="s">
        <v>324</v>
      </c>
      <c r="G788" s="64" t="s">
        <v>366</v>
      </c>
      <c r="H788" s="64">
        <v>4</v>
      </c>
      <c r="I788" s="65">
        <v>3854.3</v>
      </c>
      <c r="J788" s="65">
        <v>3599.34</v>
      </c>
      <c r="K788" s="65">
        <v>3550.2</v>
      </c>
      <c r="L788" s="66">
        <v>173</v>
      </c>
      <c r="M788" s="64" t="s">
        <v>275</v>
      </c>
      <c r="N788" s="64" t="s">
        <v>279</v>
      </c>
      <c r="O788" s="67" t="s">
        <v>1063</v>
      </c>
      <c r="P788" s="68">
        <v>4272967.33</v>
      </c>
      <c r="Q788" s="68">
        <v>0</v>
      </c>
      <c r="R788" s="68">
        <v>0</v>
      </c>
      <c r="S788" s="65">
        <f t="shared" si="145"/>
        <v>4272967.33</v>
      </c>
      <c r="T788" s="68">
        <f t="shared" si="146"/>
        <v>1108.6234413512182</v>
      </c>
      <c r="U788" s="68">
        <v>1505.7576213579637</v>
      </c>
      <c r="X788" s="8" t="e">
        <f>VLOOKUP(C788,Z:AA,2,FALSE)</f>
        <v>#N/A</v>
      </c>
    </row>
    <row r="789" spans="1:24" ht="35.25" x14ac:dyDescent="0.5">
      <c r="A789" s="8">
        <v>1</v>
      </c>
      <c r="B789" s="134">
        <f>SUBTOTAL(103,$A$745:A789)</f>
        <v>45</v>
      </c>
      <c r="C789" s="40" t="s">
        <v>653</v>
      </c>
      <c r="D789" s="64" t="s">
        <v>391</v>
      </c>
      <c r="E789" s="64"/>
      <c r="F789" s="64" t="s">
        <v>277</v>
      </c>
      <c r="G789" s="64" t="s">
        <v>366</v>
      </c>
      <c r="H789" s="64">
        <v>3</v>
      </c>
      <c r="I789" s="65">
        <v>2600.9</v>
      </c>
      <c r="J789" s="65">
        <v>2217.3000000000002</v>
      </c>
      <c r="K789" s="65">
        <v>2217.3000000000002</v>
      </c>
      <c r="L789" s="66">
        <v>72</v>
      </c>
      <c r="M789" s="64" t="s">
        <v>275</v>
      </c>
      <c r="N789" s="64" t="s">
        <v>279</v>
      </c>
      <c r="O789" s="67" t="s">
        <v>1068</v>
      </c>
      <c r="P789" s="68">
        <v>3064601.1799999997</v>
      </c>
      <c r="Q789" s="68">
        <v>0</v>
      </c>
      <c r="R789" s="68">
        <v>0</v>
      </c>
      <c r="S789" s="65">
        <f t="shared" si="145"/>
        <v>3064601.1799999997</v>
      </c>
      <c r="T789" s="68">
        <f t="shared" si="146"/>
        <v>1178.2848936906453</v>
      </c>
      <c r="U789" s="68">
        <v>1557.3294628782344</v>
      </c>
      <c r="X789" s="8" t="e">
        <f>VLOOKUP(C789,Z:AA,2,FALSE)</f>
        <v>#N/A</v>
      </c>
    </row>
    <row r="790" spans="1:24" ht="35.25" x14ac:dyDescent="0.5">
      <c r="A790" s="8">
        <v>1</v>
      </c>
      <c r="B790" s="134">
        <f>SUBTOTAL(103,$A$745:A790)</f>
        <v>46</v>
      </c>
      <c r="C790" s="40" t="s">
        <v>654</v>
      </c>
      <c r="D790" s="64" t="s">
        <v>386</v>
      </c>
      <c r="E790" s="64"/>
      <c r="F790" s="64" t="s">
        <v>277</v>
      </c>
      <c r="G790" s="64" t="s">
        <v>366</v>
      </c>
      <c r="H790" s="64">
        <v>1</v>
      </c>
      <c r="I790" s="65">
        <v>1129.8</v>
      </c>
      <c r="J790" s="65">
        <v>1033.3</v>
      </c>
      <c r="K790" s="65">
        <v>841.7</v>
      </c>
      <c r="L790" s="66">
        <v>41</v>
      </c>
      <c r="M790" s="64" t="s">
        <v>275</v>
      </c>
      <c r="N790" s="64" t="s">
        <v>279</v>
      </c>
      <c r="O790" s="67" t="s">
        <v>1095</v>
      </c>
      <c r="P790" s="68">
        <v>1046986.94</v>
      </c>
      <c r="Q790" s="68">
        <v>0</v>
      </c>
      <c r="R790" s="68">
        <v>0</v>
      </c>
      <c r="S790" s="65">
        <f t="shared" si="145"/>
        <v>1046986.94</v>
      </c>
      <c r="T790" s="68">
        <f t="shared" si="146"/>
        <v>926.70113294388386</v>
      </c>
      <c r="U790" s="68">
        <v>1257.4642414586654</v>
      </c>
      <c r="X790" s="8" t="e">
        <f>VLOOKUP(C790,Z:AA,2,FALSE)</f>
        <v>#N/A</v>
      </c>
    </row>
    <row r="791" spans="1:24" ht="35.25" x14ac:dyDescent="0.5">
      <c r="A791" s="8">
        <v>1</v>
      </c>
      <c r="B791" s="134">
        <f>SUBTOTAL(103,$A$745:A791)</f>
        <v>47</v>
      </c>
      <c r="C791" s="40" t="s">
        <v>655</v>
      </c>
      <c r="D791" s="64" t="s">
        <v>322</v>
      </c>
      <c r="E791" s="64"/>
      <c r="F791" s="64" t="s">
        <v>324</v>
      </c>
      <c r="G791" s="64" t="s">
        <v>366</v>
      </c>
      <c r="H791" s="64">
        <v>4</v>
      </c>
      <c r="I791" s="65">
        <v>4027.5</v>
      </c>
      <c r="J791" s="65">
        <v>3035.5</v>
      </c>
      <c r="K791" s="65">
        <v>3037.2</v>
      </c>
      <c r="L791" s="66">
        <v>135</v>
      </c>
      <c r="M791" s="64" t="s">
        <v>275</v>
      </c>
      <c r="N791" s="64" t="s">
        <v>279</v>
      </c>
      <c r="O791" s="67" t="s">
        <v>1064</v>
      </c>
      <c r="P791" s="68">
        <v>3516149.44</v>
      </c>
      <c r="Q791" s="68">
        <v>0</v>
      </c>
      <c r="R791" s="68">
        <v>0</v>
      </c>
      <c r="S791" s="65">
        <f t="shared" si="145"/>
        <v>3516149.44</v>
      </c>
      <c r="T791" s="68">
        <f t="shared" si="146"/>
        <v>873.03524270639355</v>
      </c>
      <c r="U791" s="68">
        <v>1148.2996648044693</v>
      </c>
      <c r="X791" s="8" t="e">
        <f>VLOOKUP(C791,Z:AA,2,FALSE)</f>
        <v>#N/A</v>
      </c>
    </row>
    <row r="792" spans="1:24" ht="35.25" x14ac:dyDescent="0.5">
      <c r="A792" s="8">
        <v>1</v>
      </c>
      <c r="B792" s="134">
        <f>SUBTOTAL(103,$A$745:A792)</f>
        <v>48</v>
      </c>
      <c r="C792" s="40" t="s">
        <v>656</v>
      </c>
      <c r="D792" s="64" t="s">
        <v>322</v>
      </c>
      <c r="E792" s="64"/>
      <c r="F792" s="64" t="s">
        <v>324</v>
      </c>
      <c r="G792" s="64" t="s">
        <v>366</v>
      </c>
      <c r="H792" s="64">
        <v>4</v>
      </c>
      <c r="I792" s="65">
        <v>4003.9</v>
      </c>
      <c r="J792" s="65">
        <v>3006.9</v>
      </c>
      <c r="K792" s="65">
        <v>2831.8</v>
      </c>
      <c r="L792" s="66">
        <v>130</v>
      </c>
      <c r="M792" s="64" t="s">
        <v>275</v>
      </c>
      <c r="N792" s="64" t="s">
        <v>279</v>
      </c>
      <c r="O792" s="67" t="s">
        <v>1064</v>
      </c>
      <c r="P792" s="68">
        <v>3493334.35</v>
      </c>
      <c r="Q792" s="68">
        <v>0</v>
      </c>
      <c r="R792" s="68">
        <v>0</v>
      </c>
      <c r="S792" s="65">
        <f t="shared" si="145"/>
        <v>3493334.35</v>
      </c>
      <c r="T792" s="68">
        <f t="shared" si="146"/>
        <v>872.48291665626016</v>
      </c>
      <c r="U792" s="68">
        <v>1147.8205479657336</v>
      </c>
      <c r="X792" s="8" t="e">
        <f>VLOOKUP(C792,Z:AA,2,FALSE)</f>
        <v>#N/A</v>
      </c>
    </row>
    <row r="793" spans="1:24" ht="35.25" x14ac:dyDescent="0.5">
      <c r="A793" s="8">
        <v>1</v>
      </c>
      <c r="B793" s="134">
        <f>SUBTOTAL(103,$A$745:A793)</f>
        <v>49</v>
      </c>
      <c r="C793" s="40" t="s">
        <v>657</v>
      </c>
      <c r="D793" s="64" t="s">
        <v>326</v>
      </c>
      <c r="E793" s="64"/>
      <c r="F793" s="64" t="s">
        <v>324</v>
      </c>
      <c r="G793" s="64" t="s">
        <v>372</v>
      </c>
      <c r="H793" s="64">
        <v>2</v>
      </c>
      <c r="I793" s="65">
        <v>4844.7</v>
      </c>
      <c r="J793" s="65">
        <v>3843.1</v>
      </c>
      <c r="K793" s="65">
        <v>3763.6</v>
      </c>
      <c r="L793" s="66">
        <v>150</v>
      </c>
      <c r="M793" s="64" t="s">
        <v>275</v>
      </c>
      <c r="N793" s="64" t="s">
        <v>279</v>
      </c>
      <c r="O793" s="67" t="s">
        <v>1064</v>
      </c>
      <c r="P793" s="68">
        <v>2597653.14</v>
      </c>
      <c r="Q793" s="68">
        <v>0</v>
      </c>
      <c r="R793" s="68">
        <v>0</v>
      </c>
      <c r="S793" s="65">
        <f t="shared" si="145"/>
        <v>2597653.14</v>
      </c>
      <c r="T793" s="68">
        <f t="shared" si="146"/>
        <v>536.1845191652734</v>
      </c>
      <c r="U793" s="68">
        <v>713.47084640947844</v>
      </c>
      <c r="X793" s="8" t="e">
        <f>VLOOKUP(C793,Z:AA,2,FALSE)</f>
        <v>#N/A</v>
      </c>
    </row>
    <row r="794" spans="1:24" ht="35.25" x14ac:dyDescent="0.5">
      <c r="A794" s="8">
        <v>1</v>
      </c>
      <c r="B794" s="134">
        <f>SUBTOTAL(103,$A$745:A794)</f>
        <v>50</v>
      </c>
      <c r="C794" s="40" t="s">
        <v>658</v>
      </c>
      <c r="D794" s="64" t="s">
        <v>342</v>
      </c>
      <c r="E794" s="64"/>
      <c r="F794" s="64" t="s">
        <v>277</v>
      </c>
      <c r="G794" s="64" t="s">
        <v>381</v>
      </c>
      <c r="H794" s="64">
        <v>3</v>
      </c>
      <c r="I794" s="65">
        <v>3521.2</v>
      </c>
      <c r="J794" s="65">
        <v>3000</v>
      </c>
      <c r="K794" s="65">
        <v>2890.8</v>
      </c>
      <c r="L794" s="66">
        <v>100</v>
      </c>
      <c r="M794" s="64" t="s">
        <v>275</v>
      </c>
      <c r="N794" s="64" t="s">
        <v>358</v>
      </c>
      <c r="O794" s="67" t="s">
        <v>398</v>
      </c>
      <c r="P794" s="68">
        <v>6342333</v>
      </c>
      <c r="Q794" s="68">
        <v>0</v>
      </c>
      <c r="R794" s="68">
        <v>0</v>
      </c>
      <c r="S794" s="65">
        <f t="shared" si="145"/>
        <v>6342333</v>
      </c>
      <c r="T794" s="68">
        <f t="shared" si="146"/>
        <v>1801.1851073497671</v>
      </c>
      <c r="U794" s="68">
        <v>2074.5615131205273</v>
      </c>
      <c r="X794" s="8" t="e">
        <f>VLOOKUP(C794,Z:AA,2,FALSE)</f>
        <v>#N/A</v>
      </c>
    </row>
    <row r="795" spans="1:24" ht="35.25" x14ac:dyDescent="0.5">
      <c r="A795" s="8">
        <v>1</v>
      </c>
      <c r="B795" s="134">
        <f>SUBTOTAL(103,$A$745:A795)</f>
        <v>51</v>
      </c>
      <c r="C795" s="40" t="s">
        <v>659</v>
      </c>
      <c r="D795" s="64" t="s">
        <v>395</v>
      </c>
      <c r="E795" s="64"/>
      <c r="F795" s="64" t="s">
        <v>324</v>
      </c>
      <c r="G795" s="64" t="s">
        <v>366</v>
      </c>
      <c r="H795" s="64">
        <v>4</v>
      </c>
      <c r="I795" s="65">
        <v>3859.6</v>
      </c>
      <c r="J795" s="65">
        <v>3546.3</v>
      </c>
      <c r="K795" s="65">
        <v>3407.6</v>
      </c>
      <c r="L795" s="66">
        <v>156</v>
      </c>
      <c r="M795" s="64" t="s">
        <v>275</v>
      </c>
      <c r="N795" s="64" t="s">
        <v>279</v>
      </c>
      <c r="O795" s="67" t="s">
        <v>1092</v>
      </c>
      <c r="P795" s="68">
        <v>3682509.11</v>
      </c>
      <c r="Q795" s="68">
        <v>0</v>
      </c>
      <c r="R795" s="68">
        <v>0</v>
      </c>
      <c r="S795" s="65">
        <f t="shared" si="145"/>
        <v>3682509.11</v>
      </c>
      <c r="T795" s="68">
        <f t="shared" si="146"/>
        <v>954.11677634988075</v>
      </c>
      <c r="U795" s="68">
        <v>1253.0749300445643</v>
      </c>
      <c r="X795" s="8" t="e">
        <f>VLOOKUP(C795,Z:AA,2,FALSE)</f>
        <v>#N/A</v>
      </c>
    </row>
    <row r="796" spans="1:24" ht="35.25" x14ac:dyDescent="0.5">
      <c r="A796" s="8">
        <v>1</v>
      </c>
      <c r="B796" s="134">
        <f>SUBTOTAL(103,$A$745:A796)</f>
        <v>52</v>
      </c>
      <c r="C796" s="40" t="s">
        <v>660</v>
      </c>
      <c r="D796" s="64" t="s">
        <v>336</v>
      </c>
      <c r="E796" s="64"/>
      <c r="F796" s="64" t="s">
        <v>324</v>
      </c>
      <c r="G796" s="64" t="s">
        <v>366</v>
      </c>
      <c r="H796" s="64">
        <v>4</v>
      </c>
      <c r="I796" s="65">
        <v>4258.1000000000004</v>
      </c>
      <c r="J796" s="65">
        <v>3136.3</v>
      </c>
      <c r="K796" s="65">
        <v>1795.5</v>
      </c>
      <c r="L796" s="66">
        <v>159</v>
      </c>
      <c r="M796" s="64" t="s">
        <v>275</v>
      </c>
      <c r="N796" s="64" t="s">
        <v>279</v>
      </c>
      <c r="O796" s="67" t="s">
        <v>1093</v>
      </c>
      <c r="P796" s="68">
        <v>4404985.5199999996</v>
      </c>
      <c r="Q796" s="68">
        <v>0</v>
      </c>
      <c r="R796" s="68">
        <v>0</v>
      </c>
      <c r="S796" s="65">
        <f t="shared" si="145"/>
        <v>4404985.5199999996</v>
      </c>
      <c r="T796" s="68">
        <f t="shared" si="146"/>
        <v>1034.4955543552287</v>
      </c>
      <c r="U796" s="68">
        <v>1351.6070360019726</v>
      </c>
      <c r="X796" s="8" t="e">
        <f>VLOOKUP(C796,Z:AA,2,FALSE)</f>
        <v>#N/A</v>
      </c>
    </row>
    <row r="797" spans="1:24" ht="35.25" x14ac:dyDescent="0.5">
      <c r="A797" s="8">
        <v>1</v>
      </c>
      <c r="B797" s="134">
        <f>SUBTOTAL(103,$A$745:A797)</f>
        <v>53</v>
      </c>
      <c r="C797" s="40" t="s">
        <v>661</v>
      </c>
      <c r="D797" s="64" t="s">
        <v>399</v>
      </c>
      <c r="E797" s="64"/>
      <c r="F797" s="64" t="s">
        <v>324</v>
      </c>
      <c r="G797" s="64" t="s">
        <v>366</v>
      </c>
      <c r="H797" s="64">
        <v>5</v>
      </c>
      <c r="I797" s="65">
        <v>7097.9</v>
      </c>
      <c r="J797" s="65">
        <v>6283.6</v>
      </c>
      <c r="K797" s="65">
        <v>3449.7</v>
      </c>
      <c r="L797" s="66">
        <v>347</v>
      </c>
      <c r="M797" s="64" t="s">
        <v>275</v>
      </c>
      <c r="N797" s="64" t="s">
        <v>279</v>
      </c>
      <c r="O797" s="67" t="s">
        <v>1094</v>
      </c>
      <c r="P797" s="68">
        <v>7371186.2199999997</v>
      </c>
      <c r="Q797" s="68">
        <v>0</v>
      </c>
      <c r="R797" s="68">
        <v>0</v>
      </c>
      <c r="S797" s="65">
        <f t="shared" si="145"/>
        <v>7371186.2199999997</v>
      </c>
      <c r="T797" s="68">
        <f t="shared" si="146"/>
        <v>1038.5024049366714</v>
      </c>
      <c r="U797" s="68">
        <v>1385.586487270883</v>
      </c>
      <c r="X797" s="8" t="e">
        <f>VLOOKUP(C797,Z:AA,2,FALSE)</f>
        <v>#N/A</v>
      </c>
    </row>
    <row r="798" spans="1:24" ht="35.25" x14ac:dyDescent="0.5">
      <c r="A798" s="8">
        <v>1</v>
      </c>
      <c r="B798" s="134">
        <f>SUBTOTAL(103,$A$745:A798)</f>
        <v>54</v>
      </c>
      <c r="C798" s="40" t="s">
        <v>662</v>
      </c>
      <c r="D798" s="64">
        <v>1981</v>
      </c>
      <c r="E798" s="64"/>
      <c r="F798" s="64" t="s">
        <v>277</v>
      </c>
      <c r="G798" s="64">
        <v>2</v>
      </c>
      <c r="H798" s="64">
        <v>3</v>
      </c>
      <c r="I798" s="65">
        <v>940.2</v>
      </c>
      <c r="J798" s="65">
        <v>850.3</v>
      </c>
      <c r="K798" s="65">
        <v>850.3</v>
      </c>
      <c r="L798" s="66">
        <v>29</v>
      </c>
      <c r="M798" s="64" t="s">
        <v>275</v>
      </c>
      <c r="N798" s="64" t="s">
        <v>279</v>
      </c>
      <c r="O798" s="67" t="s">
        <v>1185</v>
      </c>
      <c r="P798" s="68">
        <v>3550462.6100000003</v>
      </c>
      <c r="Q798" s="68">
        <v>0</v>
      </c>
      <c r="R798" s="68">
        <v>0</v>
      </c>
      <c r="S798" s="65">
        <f t="shared" si="145"/>
        <v>3550462.6100000003</v>
      </c>
      <c r="T798" s="68">
        <f t="shared" si="146"/>
        <v>3776.284418208892</v>
      </c>
      <c r="U798" s="68">
        <v>5189.0519831950642</v>
      </c>
      <c r="X798" s="8" t="str">
        <f>VLOOKUP(C798,Z:AA,2,FALSE)</f>
        <v>ООО "ЖИЛСТРОЙСТАНДАРТ"</v>
      </c>
    </row>
    <row r="799" spans="1:24" ht="35.25" x14ac:dyDescent="0.5">
      <c r="A799" s="8">
        <v>1</v>
      </c>
      <c r="B799" s="134">
        <f>SUBTOTAL(103,$A$745:A799)</f>
        <v>55</v>
      </c>
      <c r="C799" s="40" t="s">
        <v>663</v>
      </c>
      <c r="D799" s="64">
        <v>1994</v>
      </c>
      <c r="E799" s="64"/>
      <c r="F799" s="64" t="s">
        <v>277</v>
      </c>
      <c r="G799" s="64">
        <v>3</v>
      </c>
      <c r="H799" s="64">
        <v>2</v>
      </c>
      <c r="I799" s="65">
        <v>1489.9</v>
      </c>
      <c r="J799" s="65">
        <v>1353.2</v>
      </c>
      <c r="K799" s="65">
        <v>1353.2</v>
      </c>
      <c r="L799" s="66">
        <v>72</v>
      </c>
      <c r="M799" s="64" t="s">
        <v>275</v>
      </c>
      <c r="N799" s="64" t="s">
        <v>279</v>
      </c>
      <c r="O799" s="67" t="s">
        <v>1185</v>
      </c>
      <c r="P799" s="68">
        <v>4265711.66</v>
      </c>
      <c r="Q799" s="68">
        <v>0</v>
      </c>
      <c r="R799" s="68">
        <v>0</v>
      </c>
      <c r="S799" s="65">
        <f t="shared" si="145"/>
        <v>4265711.66</v>
      </c>
      <c r="T799" s="68">
        <f t="shared" si="146"/>
        <v>2863.0858849587221</v>
      </c>
      <c r="U799" s="68">
        <v>3977.5447061205209</v>
      </c>
      <c r="X799" s="8" t="str">
        <f>VLOOKUP(C799,Z:AA,2,FALSE)</f>
        <v>ООО "ЖИЛСТРОЙСТАНДАРТ"</v>
      </c>
    </row>
    <row r="800" spans="1:24" ht="35.25" x14ac:dyDescent="0.5">
      <c r="A800" s="8">
        <v>1</v>
      </c>
      <c r="B800" s="134">
        <f>SUBTOTAL(103,$A$745:A800)</f>
        <v>56</v>
      </c>
      <c r="C800" s="40" t="s">
        <v>664</v>
      </c>
      <c r="D800" s="64" t="s">
        <v>365</v>
      </c>
      <c r="E800" s="64"/>
      <c r="F800" s="64" t="s">
        <v>324</v>
      </c>
      <c r="G800" s="64" t="s">
        <v>366</v>
      </c>
      <c r="H800" s="64">
        <v>4</v>
      </c>
      <c r="I800" s="65">
        <v>4064.4</v>
      </c>
      <c r="J800" s="65">
        <v>3058.6</v>
      </c>
      <c r="K800" s="65">
        <v>2912</v>
      </c>
      <c r="L800" s="66">
        <v>130</v>
      </c>
      <c r="M800" s="64" t="s">
        <v>275</v>
      </c>
      <c r="N800" s="64" t="s">
        <v>279</v>
      </c>
      <c r="O800" s="67" t="s">
        <v>1064</v>
      </c>
      <c r="P800" s="68">
        <v>3545858.66</v>
      </c>
      <c r="Q800" s="68">
        <v>0</v>
      </c>
      <c r="R800" s="68">
        <v>0</v>
      </c>
      <c r="S800" s="65">
        <f t="shared" si="145"/>
        <v>3545858.66</v>
      </c>
      <c r="T800" s="68">
        <f t="shared" si="146"/>
        <v>872.4187235508316</v>
      </c>
      <c r="U800" s="68">
        <v>1147.1708062690682</v>
      </c>
      <c r="X800" s="8" t="e">
        <f>VLOOKUP(C800,Z:AA,2,FALSE)</f>
        <v>#N/A</v>
      </c>
    </row>
    <row r="801" spans="1:24" ht="35.25" x14ac:dyDescent="0.5">
      <c r="A801" s="8">
        <v>1</v>
      </c>
      <c r="B801" s="134">
        <f>SUBTOTAL(103,$A$745:A801)</f>
        <v>57</v>
      </c>
      <c r="C801" s="40" t="s">
        <v>665</v>
      </c>
      <c r="D801" s="64" t="s">
        <v>387</v>
      </c>
      <c r="E801" s="64"/>
      <c r="F801" s="64" t="s">
        <v>324</v>
      </c>
      <c r="G801" s="64" t="s">
        <v>366</v>
      </c>
      <c r="H801" s="64">
        <v>5</v>
      </c>
      <c r="I801" s="65">
        <v>5067.1000000000004</v>
      </c>
      <c r="J801" s="65">
        <v>3815.6</v>
      </c>
      <c r="K801" s="65">
        <v>3768.9</v>
      </c>
      <c r="L801" s="66">
        <v>158</v>
      </c>
      <c r="M801" s="64" t="s">
        <v>275</v>
      </c>
      <c r="N801" s="64" t="s">
        <v>279</v>
      </c>
      <c r="O801" s="67" t="s">
        <v>1064</v>
      </c>
      <c r="P801" s="68">
        <v>4460834.87</v>
      </c>
      <c r="Q801" s="68">
        <v>0</v>
      </c>
      <c r="R801" s="68">
        <v>0</v>
      </c>
      <c r="S801" s="65">
        <f t="shared" si="145"/>
        <v>4460834.87</v>
      </c>
      <c r="T801" s="68">
        <f t="shared" si="146"/>
        <v>880.35264155039363</v>
      </c>
      <c r="U801" s="68">
        <v>1149.8316739357817</v>
      </c>
      <c r="X801" s="8" t="e">
        <f>VLOOKUP(C801,Z:AA,2,FALSE)</f>
        <v>#N/A</v>
      </c>
    </row>
    <row r="802" spans="1:24" ht="35.25" x14ac:dyDescent="0.5">
      <c r="A802" s="8">
        <v>1</v>
      </c>
      <c r="B802" s="134">
        <f>SUBTOTAL(103,$A$745:A802)</f>
        <v>58</v>
      </c>
      <c r="C802" s="40" t="s">
        <v>523</v>
      </c>
      <c r="D802" s="64">
        <v>1995</v>
      </c>
      <c r="E802" s="64"/>
      <c r="F802" s="64" t="s">
        <v>277</v>
      </c>
      <c r="G802" s="64">
        <v>9</v>
      </c>
      <c r="H802" s="64">
        <v>1</v>
      </c>
      <c r="I802" s="65">
        <v>6176.6</v>
      </c>
      <c r="J802" s="65">
        <v>4705.1000000000004</v>
      </c>
      <c r="K802" s="65">
        <v>4301.8999999999996</v>
      </c>
      <c r="L802" s="66">
        <v>360</v>
      </c>
      <c r="M802" s="64" t="s">
        <v>275</v>
      </c>
      <c r="N802" s="64" t="s">
        <v>279</v>
      </c>
      <c r="O802" s="67" t="s">
        <v>1173</v>
      </c>
      <c r="P802" s="68">
        <v>2100000</v>
      </c>
      <c r="Q802" s="68">
        <v>0</v>
      </c>
      <c r="R802" s="68">
        <v>0</v>
      </c>
      <c r="S802" s="65">
        <f t="shared" si="145"/>
        <v>2100000</v>
      </c>
      <c r="T802" s="68">
        <f t="shared" si="146"/>
        <v>339.99287633973381</v>
      </c>
      <c r="U802" s="68">
        <v>364</v>
      </c>
      <c r="X802" s="8" t="e">
        <f>VLOOKUP(C802,Z:AA,2,FALSE)</f>
        <v>#N/A</v>
      </c>
    </row>
    <row r="803" spans="1:24" ht="35.25" x14ac:dyDescent="0.5">
      <c r="A803" s="8">
        <v>1</v>
      </c>
      <c r="B803" s="134">
        <f>SUBTOTAL(103,$A$745:A803)</f>
        <v>59</v>
      </c>
      <c r="C803" s="40" t="s">
        <v>1168</v>
      </c>
      <c r="D803" s="64">
        <v>1990</v>
      </c>
      <c r="E803" s="64"/>
      <c r="F803" s="64" t="s">
        <v>277</v>
      </c>
      <c r="G803" s="64">
        <v>9</v>
      </c>
      <c r="H803" s="64">
        <v>4</v>
      </c>
      <c r="I803" s="65">
        <v>11085.8</v>
      </c>
      <c r="J803" s="65">
        <v>9319.2999999999993</v>
      </c>
      <c r="K803" s="65">
        <v>5667.8</v>
      </c>
      <c r="L803" s="66">
        <v>446</v>
      </c>
      <c r="M803" s="64" t="s">
        <v>275</v>
      </c>
      <c r="N803" s="64" t="s">
        <v>279</v>
      </c>
      <c r="O803" s="67" t="s">
        <v>1175</v>
      </c>
      <c r="P803" s="68">
        <v>6300000</v>
      </c>
      <c r="Q803" s="68">
        <v>0</v>
      </c>
      <c r="R803" s="68">
        <v>0</v>
      </c>
      <c r="S803" s="65">
        <f t="shared" si="145"/>
        <v>6300000</v>
      </c>
      <c r="T803" s="68">
        <f t="shared" si="146"/>
        <v>568.29457504194556</v>
      </c>
      <c r="U803" s="68">
        <v>608.42999999999995</v>
      </c>
      <c r="X803" s="8" t="e">
        <f>VLOOKUP(C803,Z:AA,2,FALSE)</f>
        <v>#N/A</v>
      </c>
    </row>
    <row r="804" spans="1:24" ht="35.25" x14ac:dyDescent="0.5">
      <c r="B804" s="40" t="s">
        <v>822</v>
      </c>
      <c r="C804" s="133"/>
      <c r="D804" s="64" t="s">
        <v>817</v>
      </c>
      <c r="E804" s="64" t="s">
        <v>817</v>
      </c>
      <c r="F804" s="64" t="s">
        <v>817</v>
      </c>
      <c r="G804" s="64" t="s">
        <v>817</v>
      </c>
      <c r="H804" s="64" t="s">
        <v>817</v>
      </c>
      <c r="I804" s="65">
        <f>SUM(I805:I818)</f>
        <v>15519.199999999999</v>
      </c>
      <c r="J804" s="65">
        <f t="shared" ref="J804:L804" si="147">SUM(J805:J818)</f>
        <v>14381.3</v>
      </c>
      <c r="K804" s="65">
        <f t="shared" si="147"/>
        <v>13063.999999999998</v>
      </c>
      <c r="L804" s="66">
        <f t="shared" si="147"/>
        <v>787</v>
      </c>
      <c r="M804" s="64" t="s">
        <v>817</v>
      </c>
      <c r="N804" s="64" t="s">
        <v>817</v>
      </c>
      <c r="O804" s="67" t="s">
        <v>817</v>
      </c>
      <c r="P804" s="68">
        <v>45048314.759999998</v>
      </c>
      <c r="Q804" s="68">
        <v>0</v>
      </c>
      <c r="R804" s="68">
        <v>0</v>
      </c>
      <c r="S804" s="65">
        <f t="shared" si="145"/>
        <v>45048314.759999998</v>
      </c>
      <c r="T804" s="68">
        <f t="shared" si="146"/>
        <v>2902.747226661168</v>
      </c>
      <c r="U804" s="68">
        <f>MAX(U805:U818)</f>
        <v>6829.0804332129965</v>
      </c>
      <c r="X804" s="8" t="e">
        <f>VLOOKUP(C804,Z:AA,2,FALSE)</f>
        <v>#N/A</v>
      </c>
    </row>
    <row r="805" spans="1:24" ht="35.25" x14ac:dyDescent="0.5">
      <c r="A805" s="8">
        <v>1</v>
      </c>
      <c r="B805" s="134">
        <f>SUBTOTAL(103,$A$745:A805)</f>
        <v>60</v>
      </c>
      <c r="C805" s="40" t="s">
        <v>490</v>
      </c>
      <c r="D805" s="64">
        <v>1962</v>
      </c>
      <c r="E805" s="64"/>
      <c r="F805" s="64" t="s">
        <v>277</v>
      </c>
      <c r="G805" s="64">
        <v>2</v>
      </c>
      <c r="H805" s="64">
        <v>2</v>
      </c>
      <c r="I805" s="65">
        <v>835.9</v>
      </c>
      <c r="J805" s="65">
        <v>784.2</v>
      </c>
      <c r="K805" s="65">
        <v>715.8</v>
      </c>
      <c r="L805" s="66">
        <v>47</v>
      </c>
      <c r="M805" s="64" t="s">
        <v>275</v>
      </c>
      <c r="N805" s="64" t="s">
        <v>276</v>
      </c>
      <c r="O805" s="67" t="s">
        <v>278</v>
      </c>
      <c r="P805" s="68">
        <v>3951259.39</v>
      </c>
      <c r="Q805" s="68">
        <v>0</v>
      </c>
      <c r="R805" s="68">
        <v>0</v>
      </c>
      <c r="S805" s="65">
        <f t="shared" si="145"/>
        <v>3951259.39</v>
      </c>
      <c r="T805" s="68">
        <f t="shared" si="146"/>
        <v>4726.9522550544325</v>
      </c>
      <c r="U805" s="68">
        <v>4937.3732408182796</v>
      </c>
      <c r="X805" s="8" t="e">
        <f>VLOOKUP(C805,Z:AA,2,FALSE)</f>
        <v>#N/A</v>
      </c>
    </row>
    <row r="806" spans="1:24" ht="35.25" x14ac:dyDescent="0.5">
      <c r="A806" s="8">
        <v>1</v>
      </c>
      <c r="B806" s="134">
        <f>SUBTOTAL(103,$A$745:A806)</f>
        <v>61</v>
      </c>
      <c r="C806" s="40" t="s">
        <v>491</v>
      </c>
      <c r="D806" s="64">
        <v>1959</v>
      </c>
      <c r="E806" s="64"/>
      <c r="F806" s="64" t="s">
        <v>277</v>
      </c>
      <c r="G806" s="64">
        <v>2</v>
      </c>
      <c r="H806" s="64">
        <v>2</v>
      </c>
      <c r="I806" s="65">
        <v>611</v>
      </c>
      <c r="J806" s="65">
        <v>564.20000000000005</v>
      </c>
      <c r="K806" s="65">
        <v>492.1</v>
      </c>
      <c r="L806" s="66">
        <v>36</v>
      </c>
      <c r="M806" s="64" t="s">
        <v>275</v>
      </c>
      <c r="N806" s="64" t="s">
        <v>279</v>
      </c>
      <c r="O806" s="67" t="s">
        <v>360</v>
      </c>
      <c r="P806" s="68">
        <v>2999201</v>
      </c>
      <c r="Q806" s="68">
        <v>0</v>
      </c>
      <c r="R806" s="68">
        <v>0</v>
      </c>
      <c r="S806" s="65">
        <f t="shared" si="145"/>
        <v>2999201</v>
      </c>
      <c r="T806" s="68">
        <f t="shared" si="146"/>
        <v>4908.675941080196</v>
      </c>
      <c r="U806" s="68">
        <v>5412.2203273322421</v>
      </c>
      <c r="X806" s="8" t="e">
        <f>VLOOKUP(C806,Z:AA,2,FALSE)</f>
        <v>#N/A</v>
      </c>
    </row>
    <row r="807" spans="1:24" ht="35.25" x14ac:dyDescent="0.5">
      <c r="A807" s="8">
        <v>1</v>
      </c>
      <c r="B807" s="134">
        <f>SUBTOTAL(103,$A$745:A807)</f>
        <v>62</v>
      </c>
      <c r="C807" s="40" t="s">
        <v>492</v>
      </c>
      <c r="D807" s="64">
        <v>1960</v>
      </c>
      <c r="E807" s="64"/>
      <c r="F807" s="64" t="s">
        <v>277</v>
      </c>
      <c r="G807" s="64">
        <v>2</v>
      </c>
      <c r="H807" s="64">
        <v>2</v>
      </c>
      <c r="I807" s="65">
        <v>551.9</v>
      </c>
      <c r="J807" s="65">
        <v>506.9</v>
      </c>
      <c r="K807" s="65">
        <v>404</v>
      </c>
      <c r="L807" s="66">
        <v>27</v>
      </c>
      <c r="M807" s="64" t="s">
        <v>275</v>
      </c>
      <c r="N807" s="64" t="s">
        <v>294</v>
      </c>
      <c r="O807" s="67" t="s">
        <v>278</v>
      </c>
      <c r="P807" s="68">
        <v>2584541.12</v>
      </c>
      <c r="Q807" s="68">
        <v>0</v>
      </c>
      <c r="R807" s="68">
        <v>0</v>
      </c>
      <c r="S807" s="65">
        <f t="shared" si="145"/>
        <v>2584541.12</v>
      </c>
      <c r="T807" s="68">
        <f t="shared" si="146"/>
        <v>4682.9880775502816</v>
      </c>
      <c r="U807" s="68">
        <v>5402.4657945279941</v>
      </c>
      <c r="X807" s="8" t="e">
        <f>VLOOKUP(C807,Z:AA,2,FALSE)</f>
        <v>#N/A</v>
      </c>
    </row>
    <row r="808" spans="1:24" ht="35.25" x14ac:dyDescent="0.5">
      <c r="A808" s="8">
        <v>1</v>
      </c>
      <c r="B808" s="134">
        <f>SUBTOTAL(103,$A$745:A808)</f>
        <v>63</v>
      </c>
      <c r="C808" s="40" t="s">
        <v>493</v>
      </c>
      <c r="D808" s="64">
        <v>1968</v>
      </c>
      <c r="E808" s="64"/>
      <c r="F808" s="64" t="s">
        <v>277</v>
      </c>
      <c r="G808" s="64">
        <v>5</v>
      </c>
      <c r="H808" s="64">
        <v>4</v>
      </c>
      <c r="I808" s="65">
        <v>3425.4</v>
      </c>
      <c r="J808" s="65">
        <v>3171</v>
      </c>
      <c r="K808" s="65">
        <v>2995.5</v>
      </c>
      <c r="L808" s="66">
        <v>208</v>
      </c>
      <c r="M808" s="64" t="s">
        <v>275</v>
      </c>
      <c r="N808" s="64" t="s">
        <v>276</v>
      </c>
      <c r="O808" s="67" t="s">
        <v>278</v>
      </c>
      <c r="P808" s="68">
        <v>6581549.3999999994</v>
      </c>
      <c r="Q808" s="68">
        <v>0</v>
      </c>
      <c r="R808" s="68">
        <v>0</v>
      </c>
      <c r="S808" s="65">
        <f t="shared" si="145"/>
        <v>6581549.3999999994</v>
      </c>
      <c r="T808" s="68">
        <f t="shared" si="146"/>
        <v>1921.3958661762128</v>
      </c>
      <c r="U808" s="68">
        <v>1994.3276113738541</v>
      </c>
      <c r="X808" s="8" t="e">
        <f>VLOOKUP(C808,Z:AA,2,FALSE)</f>
        <v>#N/A</v>
      </c>
    </row>
    <row r="809" spans="1:24" ht="35.25" x14ac:dyDescent="0.5">
      <c r="A809" s="8">
        <v>1</v>
      </c>
      <c r="B809" s="134">
        <f>SUBTOTAL(103,$A$745:A809)</f>
        <v>64</v>
      </c>
      <c r="C809" s="40" t="s">
        <v>494</v>
      </c>
      <c r="D809" s="64">
        <v>1966</v>
      </c>
      <c r="E809" s="64"/>
      <c r="F809" s="64" t="s">
        <v>277</v>
      </c>
      <c r="G809" s="64">
        <v>5</v>
      </c>
      <c r="H809" s="64">
        <v>3</v>
      </c>
      <c r="I809" s="65">
        <v>2555.3000000000002</v>
      </c>
      <c r="J809" s="65">
        <v>2523.1</v>
      </c>
      <c r="K809" s="65">
        <v>2195.4</v>
      </c>
      <c r="L809" s="66">
        <v>137</v>
      </c>
      <c r="M809" s="64" t="s">
        <v>275</v>
      </c>
      <c r="N809" s="64" t="s">
        <v>276</v>
      </c>
      <c r="O809" s="67" t="s">
        <v>278</v>
      </c>
      <c r="P809" s="68">
        <v>4737312</v>
      </c>
      <c r="Q809" s="68">
        <v>0</v>
      </c>
      <c r="R809" s="68">
        <v>0</v>
      </c>
      <c r="S809" s="65">
        <f t="shared" si="145"/>
        <v>4737312</v>
      </c>
      <c r="T809" s="68">
        <f t="shared" si="146"/>
        <v>1853.9161742261181</v>
      </c>
      <c r="U809" s="68">
        <v>2044.0955817320862</v>
      </c>
      <c r="X809" s="8" t="e">
        <f>VLOOKUP(C809,Z:AA,2,FALSE)</f>
        <v>#N/A</v>
      </c>
    </row>
    <row r="810" spans="1:24" ht="35.25" x14ac:dyDescent="0.5">
      <c r="A810" s="8">
        <v>1</v>
      </c>
      <c r="B810" s="134">
        <f>SUBTOTAL(103,$A$745:A810)</f>
        <v>65</v>
      </c>
      <c r="C810" s="40" t="s">
        <v>495</v>
      </c>
      <c r="D810" s="64">
        <v>1964</v>
      </c>
      <c r="E810" s="64">
        <v>2008</v>
      </c>
      <c r="F810" s="64" t="s">
        <v>277</v>
      </c>
      <c r="G810" s="64">
        <v>4</v>
      </c>
      <c r="H810" s="64">
        <v>2</v>
      </c>
      <c r="I810" s="65">
        <v>1368.5</v>
      </c>
      <c r="J810" s="65">
        <v>1271.5</v>
      </c>
      <c r="K810" s="65">
        <v>1271.5</v>
      </c>
      <c r="L810" s="66">
        <v>43</v>
      </c>
      <c r="M810" s="64" t="s">
        <v>275</v>
      </c>
      <c r="N810" s="64" t="s">
        <v>358</v>
      </c>
      <c r="O810" s="67" t="s">
        <v>359</v>
      </c>
      <c r="P810" s="68">
        <v>491510.45999999996</v>
      </c>
      <c r="Q810" s="68">
        <v>0</v>
      </c>
      <c r="R810" s="68">
        <v>0</v>
      </c>
      <c r="S810" s="65">
        <f t="shared" si="145"/>
        <v>491510.45999999996</v>
      </c>
      <c r="T810" s="68">
        <f t="shared" si="146"/>
        <v>359.15999999999997</v>
      </c>
      <c r="U810" s="68">
        <v>359.15999999999997</v>
      </c>
      <c r="X810" s="8" t="e">
        <f>VLOOKUP(C810,Z:AA,2,FALSE)</f>
        <v>#N/A</v>
      </c>
    </row>
    <row r="811" spans="1:24" ht="35.25" x14ac:dyDescent="0.5">
      <c r="A811" s="8">
        <v>1</v>
      </c>
      <c r="B811" s="134">
        <f>SUBTOTAL(103,$A$745:A811)</f>
        <v>66</v>
      </c>
      <c r="C811" s="40" t="s">
        <v>496</v>
      </c>
      <c r="D811" s="64">
        <v>1960</v>
      </c>
      <c r="E811" s="64"/>
      <c r="F811" s="64" t="s">
        <v>277</v>
      </c>
      <c r="G811" s="64">
        <v>2</v>
      </c>
      <c r="H811" s="64">
        <v>2</v>
      </c>
      <c r="I811" s="65">
        <v>694.3</v>
      </c>
      <c r="J811" s="65">
        <v>646.1</v>
      </c>
      <c r="K811" s="65">
        <v>646.1</v>
      </c>
      <c r="L811" s="66">
        <v>42</v>
      </c>
      <c r="M811" s="64" t="s">
        <v>275</v>
      </c>
      <c r="N811" s="64" t="s">
        <v>276</v>
      </c>
      <c r="O811" s="67" t="s">
        <v>278</v>
      </c>
      <c r="P811" s="68">
        <v>3422817.5799999996</v>
      </c>
      <c r="Q811" s="68">
        <v>0</v>
      </c>
      <c r="R811" s="68">
        <v>0</v>
      </c>
      <c r="S811" s="65">
        <f t="shared" si="145"/>
        <v>3422817.5799999996</v>
      </c>
      <c r="T811" s="68">
        <f t="shared" si="146"/>
        <v>4929.8827308080081</v>
      </c>
      <c r="U811" s="68">
        <v>5435.6025631571374</v>
      </c>
      <c r="X811" s="8" t="e">
        <f>VLOOKUP(C811,Z:AA,2,FALSE)</f>
        <v>#N/A</v>
      </c>
    </row>
    <row r="812" spans="1:24" ht="35.25" x14ac:dyDescent="0.5">
      <c r="A812" s="8">
        <v>1</v>
      </c>
      <c r="B812" s="134">
        <f>SUBTOTAL(103,$A$745:A812)</f>
        <v>67</v>
      </c>
      <c r="C812" s="40" t="s">
        <v>497</v>
      </c>
      <c r="D812" s="64">
        <v>1961</v>
      </c>
      <c r="E812" s="64"/>
      <c r="F812" s="64" t="s">
        <v>277</v>
      </c>
      <c r="G812" s="64">
        <v>2</v>
      </c>
      <c r="H812" s="64">
        <v>2</v>
      </c>
      <c r="I812" s="65">
        <v>579.4</v>
      </c>
      <c r="J812" s="65">
        <v>538.1</v>
      </c>
      <c r="K812" s="65">
        <v>470.3</v>
      </c>
      <c r="L812" s="66">
        <v>35</v>
      </c>
      <c r="M812" s="64" t="s">
        <v>275</v>
      </c>
      <c r="N812" s="64" t="s">
        <v>294</v>
      </c>
      <c r="O812" s="67" t="s">
        <v>278</v>
      </c>
      <c r="P812" s="68">
        <v>2888444.4</v>
      </c>
      <c r="Q812" s="68">
        <v>0</v>
      </c>
      <c r="R812" s="68">
        <v>0</v>
      </c>
      <c r="S812" s="65">
        <f t="shared" si="145"/>
        <v>2888444.4</v>
      </c>
      <c r="T812" s="68">
        <f t="shared" si="146"/>
        <v>4985.2336900241626</v>
      </c>
      <c r="U812" s="68">
        <v>5496.631563686572</v>
      </c>
      <c r="X812" s="8" t="e">
        <f>VLOOKUP(C812,Z:AA,2,FALSE)</f>
        <v>#N/A</v>
      </c>
    </row>
    <row r="813" spans="1:24" ht="35.25" x14ac:dyDescent="0.5">
      <c r="A813" s="8">
        <v>1</v>
      </c>
      <c r="B813" s="134">
        <f>SUBTOTAL(103,$A$745:A813)</f>
        <v>68</v>
      </c>
      <c r="C813" s="40" t="s">
        <v>498</v>
      </c>
      <c r="D813" s="64">
        <v>1960</v>
      </c>
      <c r="E813" s="64"/>
      <c r="F813" s="64" t="s">
        <v>277</v>
      </c>
      <c r="G813" s="64">
        <v>2</v>
      </c>
      <c r="H813" s="64">
        <v>2</v>
      </c>
      <c r="I813" s="65">
        <v>591.29999999999995</v>
      </c>
      <c r="J813" s="65">
        <v>542.9</v>
      </c>
      <c r="K813" s="65">
        <v>477.6</v>
      </c>
      <c r="L813" s="66">
        <v>27</v>
      </c>
      <c r="M813" s="64" t="s">
        <v>275</v>
      </c>
      <c r="N813" s="64" t="s">
        <v>276</v>
      </c>
      <c r="O813" s="67" t="s">
        <v>278</v>
      </c>
      <c r="P813" s="68">
        <v>3422817.5799999996</v>
      </c>
      <c r="Q813" s="68">
        <v>0</v>
      </c>
      <c r="R813" s="68">
        <v>0</v>
      </c>
      <c r="S813" s="65">
        <f t="shared" si="145"/>
        <v>3422817.5799999996</v>
      </c>
      <c r="T813" s="68">
        <f t="shared" si="146"/>
        <v>5788.6311178758669</v>
      </c>
      <c r="U813" s="68">
        <v>6382.4435305259603</v>
      </c>
      <c r="X813" s="8" t="e">
        <f>VLOOKUP(C813,Z:AA,2,FALSE)</f>
        <v>#N/A</v>
      </c>
    </row>
    <row r="814" spans="1:24" ht="35.25" x14ac:dyDescent="0.5">
      <c r="A814" s="8">
        <v>1</v>
      </c>
      <c r="B814" s="134">
        <f>SUBTOTAL(103,$A$745:A814)</f>
        <v>69</v>
      </c>
      <c r="C814" s="40" t="s">
        <v>499</v>
      </c>
      <c r="D814" s="64">
        <v>1962</v>
      </c>
      <c r="E814" s="64"/>
      <c r="F814" s="64" t="s">
        <v>277</v>
      </c>
      <c r="G814" s="64">
        <v>2</v>
      </c>
      <c r="H814" s="64">
        <v>2</v>
      </c>
      <c r="I814" s="65">
        <v>588.1</v>
      </c>
      <c r="J814" s="65">
        <v>540</v>
      </c>
      <c r="K814" s="65">
        <v>500</v>
      </c>
      <c r="L814" s="66">
        <v>26</v>
      </c>
      <c r="M814" s="64" t="s">
        <v>275</v>
      </c>
      <c r="N814" s="64" t="s">
        <v>276</v>
      </c>
      <c r="O814" s="67" t="s">
        <v>278</v>
      </c>
      <c r="P814" s="68">
        <v>2854935.17</v>
      </c>
      <c r="Q814" s="68">
        <v>0</v>
      </c>
      <c r="R814" s="68">
        <v>0</v>
      </c>
      <c r="S814" s="65">
        <f t="shared" si="145"/>
        <v>2854935.17</v>
      </c>
      <c r="T814" s="68">
        <f t="shared" si="146"/>
        <v>4854.506325454854</v>
      </c>
      <c r="U814" s="68">
        <v>5600.8652967182452</v>
      </c>
      <c r="X814" s="8" t="e">
        <f>VLOOKUP(C814,Z:AA,2,FALSE)</f>
        <v>#N/A</v>
      </c>
    </row>
    <row r="815" spans="1:24" ht="35.25" x14ac:dyDescent="0.5">
      <c r="A815" s="8">
        <v>1</v>
      </c>
      <c r="B815" s="134">
        <f>SUBTOTAL(103,$A$745:A815)</f>
        <v>70</v>
      </c>
      <c r="C815" s="40" t="s">
        <v>500</v>
      </c>
      <c r="D815" s="64">
        <v>1958</v>
      </c>
      <c r="E815" s="64"/>
      <c r="F815" s="64" t="s">
        <v>277</v>
      </c>
      <c r="G815" s="64">
        <v>2</v>
      </c>
      <c r="H815" s="64">
        <v>1</v>
      </c>
      <c r="I815" s="65">
        <v>714.4</v>
      </c>
      <c r="J815" s="65">
        <v>687.7</v>
      </c>
      <c r="K815" s="65">
        <v>565.79999999999995</v>
      </c>
      <c r="L815" s="66">
        <v>17</v>
      </c>
      <c r="M815" s="64" t="s">
        <v>275</v>
      </c>
      <c r="N815" s="64" t="s">
        <v>354</v>
      </c>
      <c r="O815" s="67" t="s">
        <v>356</v>
      </c>
      <c r="P815" s="68">
        <v>2611847.7000000002</v>
      </c>
      <c r="Q815" s="68">
        <v>0</v>
      </c>
      <c r="R815" s="68">
        <v>0</v>
      </c>
      <c r="S815" s="65">
        <f t="shared" si="145"/>
        <v>2611847.7000000002</v>
      </c>
      <c r="T815" s="68">
        <f t="shared" si="146"/>
        <v>3656.0018197088471</v>
      </c>
      <c r="U815" s="68">
        <v>4315.7679171332593</v>
      </c>
      <c r="X815" s="8" t="e">
        <f>VLOOKUP(C815,Z:AA,2,FALSE)</f>
        <v>#N/A</v>
      </c>
    </row>
    <row r="816" spans="1:24" ht="84.75" x14ac:dyDescent="0.5">
      <c r="A816" s="8">
        <v>1</v>
      </c>
      <c r="B816" s="134">
        <f>SUBTOTAL(103,$A$745:A816)</f>
        <v>71</v>
      </c>
      <c r="C816" s="40" t="s">
        <v>501</v>
      </c>
      <c r="D816" s="64">
        <v>1965</v>
      </c>
      <c r="E816" s="64"/>
      <c r="F816" s="64" t="s">
        <v>277</v>
      </c>
      <c r="G816" s="64">
        <v>4</v>
      </c>
      <c r="H816" s="64">
        <v>3</v>
      </c>
      <c r="I816" s="65">
        <v>2028.5</v>
      </c>
      <c r="J816" s="65">
        <v>1881.3</v>
      </c>
      <c r="K816" s="65">
        <v>1691</v>
      </c>
      <c r="L816" s="66">
        <v>86</v>
      </c>
      <c r="M816" s="64" t="s">
        <v>275</v>
      </c>
      <c r="N816" s="64" t="s">
        <v>279</v>
      </c>
      <c r="O816" s="67" t="s">
        <v>353</v>
      </c>
      <c r="P816" s="68">
        <v>2857221.68</v>
      </c>
      <c r="Q816" s="68">
        <v>0</v>
      </c>
      <c r="R816" s="68">
        <v>0</v>
      </c>
      <c r="S816" s="65">
        <f t="shared" si="145"/>
        <v>2857221.68</v>
      </c>
      <c r="T816" s="68">
        <f t="shared" si="146"/>
        <v>1408.539157012571</v>
      </c>
      <c r="U816" s="68">
        <v>1630.2029184126202</v>
      </c>
      <c r="X816" s="8" t="e">
        <f>VLOOKUP(C816,Z:AA,2,FALSE)</f>
        <v>#N/A</v>
      </c>
    </row>
    <row r="817" spans="1:24" ht="35.25" x14ac:dyDescent="0.5">
      <c r="A817" s="8">
        <v>1</v>
      </c>
      <c r="B817" s="134">
        <f>SUBTOTAL(103,$A$745:A817)</f>
        <v>72</v>
      </c>
      <c r="C817" s="40" t="s">
        <v>502</v>
      </c>
      <c r="D817" s="64">
        <v>1937</v>
      </c>
      <c r="E817" s="64">
        <v>2008</v>
      </c>
      <c r="F817" s="64" t="s">
        <v>343</v>
      </c>
      <c r="G817" s="64">
        <v>2</v>
      </c>
      <c r="H817" s="64">
        <v>2</v>
      </c>
      <c r="I817" s="65">
        <v>554</v>
      </c>
      <c r="J817" s="65">
        <v>344.8</v>
      </c>
      <c r="K817" s="65">
        <v>259.39999999999998</v>
      </c>
      <c r="L817" s="66">
        <v>35</v>
      </c>
      <c r="M817" s="64" t="s">
        <v>275</v>
      </c>
      <c r="N817" s="64" t="s">
        <v>276</v>
      </c>
      <c r="O817" s="67" t="s">
        <v>278</v>
      </c>
      <c r="P817" s="68">
        <v>3123098.64</v>
      </c>
      <c r="Q817" s="68">
        <v>0</v>
      </c>
      <c r="R817" s="68">
        <v>0</v>
      </c>
      <c r="S817" s="65">
        <f t="shared" si="145"/>
        <v>3123098.64</v>
      </c>
      <c r="T817" s="68">
        <f t="shared" si="146"/>
        <v>5637.3621660649824</v>
      </c>
      <c r="U817" s="68">
        <v>6829.0804332129965</v>
      </c>
      <c r="X817" s="8" t="e">
        <f>VLOOKUP(C817,Z:AA,2,FALSE)</f>
        <v>#N/A</v>
      </c>
    </row>
    <row r="818" spans="1:24" ht="35.25" x14ac:dyDescent="0.5">
      <c r="A818" s="8">
        <v>1</v>
      </c>
      <c r="B818" s="134">
        <f>SUBTOTAL(103,$A$745:A818)</f>
        <v>73</v>
      </c>
      <c r="C818" s="40" t="s">
        <v>503</v>
      </c>
      <c r="D818" s="64">
        <v>1951</v>
      </c>
      <c r="E818" s="64"/>
      <c r="F818" s="64" t="s">
        <v>337</v>
      </c>
      <c r="G818" s="64">
        <v>2</v>
      </c>
      <c r="H818" s="64">
        <v>2</v>
      </c>
      <c r="I818" s="65">
        <v>421.2</v>
      </c>
      <c r="J818" s="65">
        <v>379.5</v>
      </c>
      <c r="K818" s="65">
        <v>379.5</v>
      </c>
      <c r="L818" s="66">
        <v>21</v>
      </c>
      <c r="M818" s="64" t="s">
        <v>275</v>
      </c>
      <c r="N818" s="64" t="s">
        <v>276</v>
      </c>
      <c r="O818" s="67" t="s">
        <v>278</v>
      </c>
      <c r="P818" s="68">
        <v>2521758.64</v>
      </c>
      <c r="Q818" s="68">
        <v>0</v>
      </c>
      <c r="R818" s="68">
        <v>0</v>
      </c>
      <c r="S818" s="65">
        <f t="shared" si="145"/>
        <v>2521758.64</v>
      </c>
      <c r="T818" s="68">
        <f t="shared" si="146"/>
        <v>5987.0812915479582</v>
      </c>
      <c r="U818" s="68">
        <v>6021.1832792022797</v>
      </c>
      <c r="X818" s="8" t="e">
        <f>VLOOKUP(C818,Z:AA,2,FALSE)</f>
        <v>#N/A</v>
      </c>
    </row>
    <row r="819" spans="1:24" ht="35.25" x14ac:dyDescent="0.5">
      <c r="B819" s="40" t="s">
        <v>823</v>
      </c>
      <c r="C819" s="133"/>
      <c r="D819" s="64" t="s">
        <v>817</v>
      </c>
      <c r="E819" s="64" t="s">
        <v>817</v>
      </c>
      <c r="F819" s="64" t="s">
        <v>817</v>
      </c>
      <c r="G819" s="64" t="s">
        <v>817</v>
      </c>
      <c r="H819" s="64" t="s">
        <v>817</v>
      </c>
      <c r="I819" s="65">
        <f>SUM(I820:I846)</f>
        <v>55301.200000000004</v>
      </c>
      <c r="J819" s="65">
        <f t="shared" ref="J819:L819" si="148">SUM(J820:J846)</f>
        <v>48016.490000000005</v>
      </c>
      <c r="K819" s="65">
        <f t="shared" si="148"/>
        <v>44250.389999999985</v>
      </c>
      <c r="L819" s="66">
        <f t="shared" si="148"/>
        <v>2316</v>
      </c>
      <c r="M819" s="64" t="s">
        <v>817</v>
      </c>
      <c r="N819" s="64" t="s">
        <v>817</v>
      </c>
      <c r="O819" s="67" t="s">
        <v>817</v>
      </c>
      <c r="P819" s="65">
        <v>91626897.959999993</v>
      </c>
      <c r="Q819" s="68">
        <v>0</v>
      </c>
      <c r="R819" s="68">
        <v>0</v>
      </c>
      <c r="S819" s="65">
        <f t="shared" si="145"/>
        <v>91626897.959999993</v>
      </c>
      <c r="T819" s="68">
        <f t="shared" si="146"/>
        <v>1656.869976781697</v>
      </c>
      <c r="U819" s="68">
        <f>MAX(U820:U846)</f>
        <v>6863.7838791009908</v>
      </c>
      <c r="X819" s="8" t="e">
        <f>VLOOKUP(C819,Z:AA,2,FALSE)</f>
        <v>#N/A</v>
      </c>
    </row>
    <row r="820" spans="1:24" ht="35.25" x14ac:dyDescent="0.5">
      <c r="A820" s="8">
        <v>1</v>
      </c>
      <c r="B820" s="134">
        <f>SUBTOTAL(103,$A$745:A820)</f>
        <v>74</v>
      </c>
      <c r="C820" s="40" t="s">
        <v>445</v>
      </c>
      <c r="D820" s="64">
        <v>1959</v>
      </c>
      <c r="E820" s="64"/>
      <c r="F820" s="64" t="s">
        <v>277</v>
      </c>
      <c r="G820" s="64">
        <v>3</v>
      </c>
      <c r="H820" s="64">
        <v>4</v>
      </c>
      <c r="I820" s="65">
        <v>2095.6</v>
      </c>
      <c r="J820" s="65">
        <v>1915.7</v>
      </c>
      <c r="K820" s="65">
        <v>1915.7</v>
      </c>
      <c r="L820" s="66">
        <v>69</v>
      </c>
      <c r="M820" s="64" t="s">
        <v>275</v>
      </c>
      <c r="N820" s="64" t="s">
        <v>279</v>
      </c>
      <c r="O820" s="67" t="s">
        <v>338</v>
      </c>
      <c r="P820" s="68">
        <v>4337224.8899999997</v>
      </c>
      <c r="Q820" s="68">
        <v>0</v>
      </c>
      <c r="R820" s="68">
        <v>0</v>
      </c>
      <c r="S820" s="65">
        <f t="shared" si="145"/>
        <v>4337224.8899999997</v>
      </c>
      <c r="T820" s="68">
        <f t="shared" si="146"/>
        <v>2069.6816615766365</v>
      </c>
      <c r="U820" s="68">
        <v>2682.896449704142</v>
      </c>
      <c r="X820" s="8" t="e">
        <f>VLOOKUP(C820,Z:AA,2,FALSE)</f>
        <v>#N/A</v>
      </c>
    </row>
    <row r="821" spans="1:24" ht="35.25" x14ac:dyDescent="0.5">
      <c r="A821" s="8">
        <v>1</v>
      </c>
      <c r="B821" s="134">
        <f>SUBTOTAL(103,$A$745:A821)</f>
        <v>75</v>
      </c>
      <c r="C821" s="40" t="s">
        <v>446</v>
      </c>
      <c r="D821" s="64">
        <v>1989</v>
      </c>
      <c r="E821" s="64"/>
      <c r="F821" s="64" t="s">
        <v>277</v>
      </c>
      <c r="G821" s="64">
        <v>5</v>
      </c>
      <c r="H821" s="64">
        <v>3</v>
      </c>
      <c r="I821" s="65">
        <v>2042.1</v>
      </c>
      <c r="J821" s="65">
        <v>1708.9</v>
      </c>
      <c r="K821" s="65">
        <v>1675.9</v>
      </c>
      <c r="L821" s="66">
        <v>86</v>
      </c>
      <c r="M821" s="64" t="s">
        <v>275</v>
      </c>
      <c r="N821" s="64" t="s">
        <v>279</v>
      </c>
      <c r="O821" s="67" t="s">
        <v>1082</v>
      </c>
      <c r="P821" s="68">
        <v>2714283.9</v>
      </c>
      <c r="Q821" s="68">
        <v>0</v>
      </c>
      <c r="R821" s="68">
        <v>0</v>
      </c>
      <c r="S821" s="65">
        <f t="shared" si="145"/>
        <v>2714283.9</v>
      </c>
      <c r="T821" s="68">
        <f t="shared" si="146"/>
        <v>1329.1630674305861</v>
      </c>
      <c r="U821" s="68">
        <v>1758.8300142038497</v>
      </c>
      <c r="X821" s="8" t="e">
        <f>VLOOKUP(C821,Z:AA,2,FALSE)</f>
        <v>#N/A</v>
      </c>
    </row>
    <row r="822" spans="1:24" ht="35.25" x14ac:dyDescent="0.5">
      <c r="A822" s="8">
        <v>1</v>
      </c>
      <c r="B822" s="134">
        <f>SUBTOTAL(103,$A$745:A822)</f>
        <v>76</v>
      </c>
      <c r="C822" s="40" t="s">
        <v>447</v>
      </c>
      <c r="D822" s="64">
        <v>1972</v>
      </c>
      <c r="E822" s="64"/>
      <c r="F822" s="64" t="s">
        <v>277</v>
      </c>
      <c r="G822" s="64">
        <v>5</v>
      </c>
      <c r="H822" s="64">
        <v>4</v>
      </c>
      <c r="I822" s="65">
        <v>3577.12</v>
      </c>
      <c r="J822" s="65">
        <v>3193.8</v>
      </c>
      <c r="K822" s="65">
        <v>2940.98</v>
      </c>
      <c r="L822" s="66">
        <v>152</v>
      </c>
      <c r="M822" s="64" t="s">
        <v>275</v>
      </c>
      <c r="N822" s="64" t="s">
        <v>279</v>
      </c>
      <c r="O822" s="67" t="s">
        <v>341</v>
      </c>
      <c r="P822" s="68">
        <v>5214319.6899999995</v>
      </c>
      <c r="Q822" s="68">
        <v>0</v>
      </c>
      <c r="R822" s="68">
        <v>0</v>
      </c>
      <c r="S822" s="65">
        <f t="shared" si="145"/>
        <v>5214319.6899999995</v>
      </c>
      <c r="T822" s="68">
        <f t="shared" si="146"/>
        <v>1457.6865439236033</v>
      </c>
      <c r="U822" s="68">
        <v>1889.4597553338999</v>
      </c>
      <c r="X822" s="8" t="e">
        <f>VLOOKUP(C822,Z:AA,2,FALSE)</f>
        <v>#N/A</v>
      </c>
    </row>
    <row r="823" spans="1:24" ht="35.25" x14ac:dyDescent="0.5">
      <c r="A823" s="8">
        <v>1</v>
      </c>
      <c r="B823" s="134">
        <f>SUBTOTAL(103,$A$745:A823)</f>
        <v>77</v>
      </c>
      <c r="C823" s="40" t="s">
        <v>448</v>
      </c>
      <c r="D823" s="64">
        <v>1955</v>
      </c>
      <c r="E823" s="64"/>
      <c r="F823" s="64" t="s">
        <v>277</v>
      </c>
      <c r="G823" s="64">
        <v>2</v>
      </c>
      <c r="H823" s="64">
        <v>3</v>
      </c>
      <c r="I823" s="65">
        <v>1501.5</v>
      </c>
      <c r="J823" s="65">
        <v>1386.8</v>
      </c>
      <c r="K823" s="65">
        <v>1250.54</v>
      </c>
      <c r="L823" s="66">
        <v>57</v>
      </c>
      <c r="M823" s="64" t="s">
        <v>275</v>
      </c>
      <c r="N823" s="64" t="s">
        <v>279</v>
      </c>
      <c r="O823" s="67" t="s">
        <v>341</v>
      </c>
      <c r="P823" s="68">
        <v>5749950</v>
      </c>
      <c r="Q823" s="68">
        <v>0</v>
      </c>
      <c r="R823" s="68">
        <v>0</v>
      </c>
      <c r="S823" s="65">
        <f t="shared" si="145"/>
        <v>5749950</v>
      </c>
      <c r="T823" s="68">
        <f t="shared" si="146"/>
        <v>3829.4705294705295</v>
      </c>
      <c r="U823" s="68">
        <v>5026.636363636364</v>
      </c>
      <c r="X823" s="8" t="e">
        <f>VLOOKUP(C823,Z:AA,2,FALSE)</f>
        <v>#N/A</v>
      </c>
    </row>
    <row r="824" spans="1:24" ht="35.25" x14ac:dyDescent="0.5">
      <c r="A824" s="8">
        <v>1</v>
      </c>
      <c r="B824" s="134">
        <f>SUBTOTAL(103,$A$745:A824)</f>
        <v>78</v>
      </c>
      <c r="C824" s="40" t="s">
        <v>449</v>
      </c>
      <c r="D824" s="64">
        <v>1961</v>
      </c>
      <c r="E824" s="64"/>
      <c r="F824" s="64" t="s">
        <v>277</v>
      </c>
      <c r="G824" s="64">
        <v>2</v>
      </c>
      <c r="H824" s="64">
        <v>1</v>
      </c>
      <c r="I824" s="65">
        <v>646.49</v>
      </c>
      <c r="J824" s="65">
        <v>588.49</v>
      </c>
      <c r="K824" s="65">
        <v>588.49</v>
      </c>
      <c r="L824" s="66">
        <v>29</v>
      </c>
      <c r="M824" s="64" t="s">
        <v>275</v>
      </c>
      <c r="N824" s="64" t="s">
        <v>276</v>
      </c>
      <c r="O824" s="67" t="s">
        <v>278</v>
      </c>
      <c r="P824" s="68">
        <v>3391530.0999999996</v>
      </c>
      <c r="Q824" s="68">
        <v>0</v>
      </c>
      <c r="R824" s="68">
        <v>0</v>
      </c>
      <c r="S824" s="65">
        <f t="shared" si="145"/>
        <v>3391530.0999999996</v>
      </c>
      <c r="T824" s="68">
        <f t="shared" si="146"/>
        <v>5246.0673792324696</v>
      </c>
      <c r="U824" s="68">
        <v>6863.7838791009908</v>
      </c>
      <c r="X824" s="8" t="e">
        <f>VLOOKUP(C824,Z:AA,2,FALSE)</f>
        <v>#N/A</v>
      </c>
    </row>
    <row r="825" spans="1:24" ht="35.25" x14ac:dyDescent="0.5">
      <c r="A825" s="8">
        <v>1</v>
      </c>
      <c r="B825" s="134">
        <f>SUBTOTAL(103,$A$745:A825)</f>
        <v>79</v>
      </c>
      <c r="C825" s="40" t="s">
        <v>450</v>
      </c>
      <c r="D825" s="64">
        <v>1969</v>
      </c>
      <c r="E825" s="64"/>
      <c r="F825" s="64" t="s">
        <v>277</v>
      </c>
      <c r="G825" s="64">
        <v>5</v>
      </c>
      <c r="H825" s="64">
        <v>6</v>
      </c>
      <c r="I825" s="65">
        <v>4890.1099999999997</v>
      </c>
      <c r="J825" s="65">
        <v>4432.68</v>
      </c>
      <c r="K825" s="65">
        <v>4177.2300000000005</v>
      </c>
      <c r="L825" s="66">
        <v>212</v>
      </c>
      <c r="M825" s="64" t="s">
        <v>275</v>
      </c>
      <c r="N825" s="64" t="s">
        <v>279</v>
      </c>
      <c r="O825" s="67" t="s">
        <v>334</v>
      </c>
      <c r="P825" s="68">
        <v>8090003.5300000003</v>
      </c>
      <c r="Q825" s="68">
        <v>0</v>
      </c>
      <c r="R825" s="68">
        <v>0</v>
      </c>
      <c r="S825" s="65">
        <f t="shared" si="145"/>
        <v>8090003.5300000003</v>
      </c>
      <c r="T825" s="68">
        <f t="shared" si="146"/>
        <v>1654.3602352503319</v>
      </c>
      <c r="U825" s="68">
        <v>2146.0000745576244</v>
      </c>
      <c r="X825" s="8" t="e">
        <f>VLOOKUP(C825,Z:AA,2,FALSE)</f>
        <v>#N/A</v>
      </c>
    </row>
    <row r="826" spans="1:24" ht="35.25" x14ac:dyDescent="0.5">
      <c r="A826" s="8">
        <v>1</v>
      </c>
      <c r="B826" s="134">
        <f>SUBTOTAL(103,$A$745:A826)</f>
        <v>80</v>
      </c>
      <c r="C826" s="40" t="s">
        <v>451</v>
      </c>
      <c r="D826" s="64">
        <v>1961</v>
      </c>
      <c r="E826" s="64"/>
      <c r="F826" s="64" t="s">
        <v>277</v>
      </c>
      <c r="G826" s="64">
        <v>2</v>
      </c>
      <c r="H826" s="64">
        <v>2</v>
      </c>
      <c r="I826" s="65">
        <v>824.68999999999994</v>
      </c>
      <c r="J826" s="65">
        <v>778.39</v>
      </c>
      <c r="K826" s="65">
        <v>728.73</v>
      </c>
      <c r="L826" s="66">
        <v>49</v>
      </c>
      <c r="M826" s="64" t="s">
        <v>275</v>
      </c>
      <c r="N826" s="64" t="s">
        <v>279</v>
      </c>
      <c r="O826" s="67" t="s">
        <v>338</v>
      </c>
      <c r="P826" s="68">
        <v>2744983.73</v>
      </c>
      <c r="Q826" s="68">
        <v>0</v>
      </c>
      <c r="R826" s="68">
        <v>0</v>
      </c>
      <c r="S826" s="65">
        <f t="shared" si="145"/>
        <v>2744983.73</v>
      </c>
      <c r="T826" s="68">
        <f t="shared" si="146"/>
        <v>3328.5037165480367</v>
      </c>
      <c r="U826" s="68">
        <v>4398.3508954880017</v>
      </c>
      <c r="X826" s="8" t="e">
        <f>VLOOKUP(C826,Z:AA,2,FALSE)</f>
        <v>#N/A</v>
      </c>
    </row>
    <row r="827" spans="1:24" ht="35.25" x14ac:dyDescent="0.5">
      <c r="A827" s="8">
        <v>1</v>
      </c>
      <c r="B827" s="134">
        <f>SUBTOTAL(103,$A$745:A827)</f>
        <v>81</v>
      </c>
      <c r="C827" s="40" t="s">
        <v>452</v>
      </c>
      <c r="D827" s="64">
        <v>1980</v>
      </c>
      <c r="E827" s="64"/>
      <c r="F827" s="64" t="s">
        <v>277</v>
      </c>
      <c r="G827" s="64">
        <v>5</v>
      </c>
      <c r="H827" s="64">
        <v>2</v>
      </c>
      <c r="I827" s="65">
        <v>1589.4</v>
      </c>
      <c r="J827" s="65">
        <v>1176.4000000000001</v>
      </c>
      <c r="K827" s="65">
        <v>1117.8000000000002</v>
      </c>
      <c r="L827" s="66">
        <v>65</v>
      </c>
      <c r="M827" s="64" t="s">
        <v>275</v>
      </c>
      <c r="N827" s="64" t="s">
        <v>279</v>
      </c>
      <c r="O827" s="67" t="s">
        <v>338</v>
      </c>
      <c r="P827" s="68">
        <v>1568740.5100000002</v>
      </c>
      <c r="Q827" s="68">
        <v>0</v>
      </c>
      <c r="R827" s="68">
        <v>0</v>
      </c>
      <c r="S827" s="65">
        <f t="shared" si="145"/>
        <v>1568740.5100000002</v>
      </c>
      <c r="T827" s="68">
        <f t="shared" si="146"/>
        <v>987.00170504592938</v>
      </c>
      <c r="U827" s="68">
        <v>1591.6285542349931</v>
      </c>
      <c r="X827" s="8" t="e">
        <f>VLOOKUP(C827,Z:AA,2,FALSE)</f>
        <v>#N/A</v>
      </c>
    </row>
    <row r="828" spans="1:24" ht="35.25" x14ac:dyDescent="0.5">
      <c r="A828" s="8">
        <v>1</v>
      </c>
      <c r="B828" s="134">
        <f>SUBTOTAL(103,$A$745:A828)</f>
        <v>82</v>
      </c>
      <c r="C828" s="40" t="s">
        <v>212</v>
      </c>
      <c r="D828" s="64">
        <v>1983</v>
      </c>
      <c r="E828" s="64"/>
      <c r="F828" s="64" t="s">
        <v>277</v>
      </c>
      <c r="G828" s="64">
        <v>5</v>
      </c>
      <c r="H828" s="64">
        <v>4</v>
      </c>
      <c r="I828" s="65">
        <v>3097.1</v>
      </c>
      <c r="J828" s="65">
        <v>2810.6</v>
      </c>
      <c r="K828" s="65">
        <v>2810.6</v>
      </c>
      <c r="L828" s="66">
        <v>127</v>
      </c>
      <c r="M828" s="64" t="s">
        <v>275</v>
      </c>
      <c r="N828" s="64" t="s">
        <v>279</v>
      </c>
      <c r="O828" s="67" t="s">
        <v>1082</v>
      </c>
      <c r="P828" s="68">
        <v>4671497.92</v>
      </c>
      <c r="Q828" s="68">
        <v>0</v>
      </c>
      <c r="R828" s="68">
        <v>0</v>
      </c>
      <c r="S828" s="65">
        <f t="shared" si="145"/>
        <v>4671497.92</v>
      </c>
      <c r="T828" s="68">
        <f t="shared" si="146"/>
        <v>1508.3458461141067</v>
      </c>
      <c r="U828" s="68">
        <v>1943.1835714285714</v>
      </c>
      <c r="X828" s="8" t="e">
        <f>VLOOKUP(C828,Z:AA,2,FALSE)</f>
        <v>#N/A</v>
      </c>
    </row>
    <row r="829" spans="1:24" ht="35.25" x14ac:dyDescent="0.5">
      <c r="A829" s="8">
        <v>1</v>
      </c>
      <c r="B829" s="134">
        <f>SUBTOTAL(103,$A$745:A829)</f>
        <v>83</v>
      </c>
      <c r="C829" s="40" t="s">
        <v>213</v>
      </c>
      <c r="D829" s="64">
        <v>1963</v>
      </c>
      <c r="E829" s="64"/>
      <c r="F829" s="64" t="s">
        <v>277</v>
      </c>
      <c r="G829" s="64">
        <v>2</v>
      </c>
      <c r="H829" s="64">
        <v>2</v>
      </c>
      <c r="I829" s="65">
        <v>490.8</v>
      </c>
      <c r="J829" s="65">
        <v>442.2</v>
      </c>
      <c r="K829" s="65">
        <v>442.2</v>
      </c>
      <c r="L829" s="66">
        <v>19</v>
      </c>
      <c r="M829" s="64" t="s">
        <v>275</v>
      </c>
      <c r="N829" s="64" t="s">
        <v>279</v>
      </c>
      <c r="O829" s="67" t="s">
        <v>339</v>
      </c>
      <c r="P829" s="68">
        <v>457907</v>
      </c>
      <c r="Q829" s="68">
        <v>0</v>
      </c>
      <c r="R829" s="68">
        <v>0</v>
      </c>
      <c r="S829" s="65">
        <f t="shared" si="145"/>
        <v>457907</v>
      </c>
      <c r="T829" s="68">
        <f t="shared" si="146"/>
        <v>932.98084759576204</v>
      </c>
      <c r="U829" s="68">
        <v>1075.6051344743275</v>
      </c>
      <c r="X829" s="8" t="e">
        <f>VLOOKUP(C829,Z:AA,2,FALSE)</f>
        <v>#N/A</v>
      </c>
    </row>
    <row r="830" spans="1:24" ht="35.25" x14ac:dyDescent="0.5">
      <c r="A830" s="8">
        <v>1</v>
      </c>
      <c r="B830" s="134">
        <f>SUBTOTAL(103,$A$745:A830)</f>
        <v>84</v>
      </c>
      <c r="C830" s="40" t="s">
        <v>214</v>
      </c>
      <c r="D830" s="64">
        <v>1969</v>
      </c>
      <c r="E830" s="64"/>
      <c r="F830" s="64" t="s">
        <v>277</v>
      </c>
      <c r="G830" s="64">
        <v>2</v>
      </c>
      <c r="H830" s="64">
        <v>2</v>
      </c>
      <c r="I830" s="65">
        <v>640.40000000000009</v>
      </c>
      <c r="J830" s="65">
        <v>589.20000000000005</v>
      </c>
      <c r="K830" s="65">
        <v>537.5</v>
      </c>
      <c r="L830" s="66">
        <v>31</v>
      </c>
      <c r="M830" s="64" t="s">
        <v>275</v>
      </c>
      <c r="N830" s="64" t="s">
        <v>279</v>
      </c>
      <c r="O830" s="67" t="s">
        <v>339</v>
      </c>
      <c r="P830" s="68">
        <v>632281</v>
      </c>
      <c r="Q830" s="68">
        <v>0</v>
      </c>
      <c r="R830" s="68">
        <v>0</v>
      </c>
      <c r="S830" s="65">
        <f t="shared" si="145"/>
        <v>632281</v>
      </c>
      <c r="T830" s="68">
        <f t="shared" si="146"/>
        <v>987.32198625858825</v>
      </c>
      <c r="U830" s="68">
        <v>1096.6286695815113</v>
      </c>
      <c r="X830" s="8" t="e">
        <f>VLOOKUP(C830,Z:AA,2,FALSE)</f>
        <v>#N/A</v>
      </c>
    </row>
    <row r="831" spans="1:24" ht="35.25" x14ac:dyDescent="0.5">
      <c r="A831" s="8">
        <v>1</v>
      </c>
      <c r="B831" s="134">
        <f>SUBTOTAL(103,$A$745:A831)</f>
        <v>85</v>
      </c>
      <c r="C831" s="40" t="s">
        <v>215</v>
      </c>
      <c r="D831" s="64">
        <v>1966</v>
      </c>
      <c r="E831" s="64"/>
      <c r="F831" s="64" t="s">
        <v>277</v>
      </c>
      <c r="G831" s="64">
        <v>2</v>
      </c>
      <c r="H831" s="64">
        <v>2</v>
      </c>
      <c r="I831" s="65">
        <v>781.6</v>
      </c>
      <c r="J831" s="65">
        <v>719.9</v>
      </c>
      <c r="K831" s="65">
        <v>670.3</v>
      </c>
      <c r="L831" s="66">
        <v>25</v>
      </c>
      <c r="M831" s="64" t="s">
        <v>275</v>
      </c>
      <c r="N831" s="64" t="s">
        <v>279</v>
      </c>
      <c r="O831" s="67" t="s">
        <v>339</v>
      </c>
      <c r="P831" s="68">
        <v>731529</v>
      </c>
      <c r="Q831" s="68">
        <v>0</v>
      </c>
      <c r="R831" s="68">
        <v>0</v>
      </c>
      <c r="S831" s="65">
        <f t="shared" si="145"/>
        <v>731529</v>
      </c>
      <c r="T831" s="68">
        <f t="shared" si="146"/>
        <v>935.93781985670421</v>
      </c>
      <c r="U831" s="68">
        <v>1025.4976970317298</v>
      </c>
      <c r="X831" s="8" t="e">
        <f>VLOOKUP(C831,Z:AA,2,FALSE)</f>
        <v>#N/A</v>
      </c>
    </row>
    <row r="832" spans="1:24" ht="35.25" x14ac:dyDescent="0.5">
      <c r="A832" s="8">
        <v>1</v>
      </c>
      <c r="B832" s="134">
        <f>SUBTOTAL(103,$A$745:A832)</f>
        <v>86</v>
      </c>
      <c r="C832" s="40" t="s">
        <v>453</v>
      </c>
      <c r="D832" s="64">
        <v>1963</v>
      </c>
      <c r="E832" s="64"/>
      <c r="F832" s="64" t="s">
        <v>277</v>
      </c>
      <c r="G832" s="64">
        <v>4</v>
      </c>
      <c r="H832" s="64">
        <v>3</v>
      </c>
      <c r="I832" s="65">
        <v>2141.94</v>
      </c>
      <c r="J832" s="65">
        <v>1753.08</v>
      </c>
      <c r="K832" s="65">
        <v>1544.6799999999998</v>
      </c>
      <c r="L832" s="66">
        <v>61</v>
      </c>
      <c r="M832" s="64" t="s">
        <v>275</v>
      </c>
      <c r="N832" s="64" t="s">
        <v>279</v>
      </c>
      <c r="O832" s="67" t="s">
        <v>1082</v>
      </c>
      <c r="P832" s="68">
        <v>4760772.24</v>
      </c>
      <c r="Q832" s="68">
        <v>0</v>
      </c>
      <c r="R832" s="68">
        <v>0</v>
      </c>
      <c r="S832" s="65">
        <f t="shared" si="145"/>
        <v>4760772.24</v>
      </c>
      <c r="T832" s="68">
        <f t="shared" si="146"/>
        <v>2222.6450040617383</v>
      </c>
      <c r="U832" s="68">
        <v>2710.1378326080671</v>
      </c>
      <c r="X832" s="8" t="e">
        <f>VLOOKUP(C832,Z:AA,2,FALSE)</f>
        <v>#N/A</v>
      </c>
    </row>
    <row r="833" spans="1:24" ht="35.25" x14ac:dyDescent="0.5">
      <c r="A833" s="8">
        <v>1</v>
      </c>
      <c r="B833" s="134">
        <f>SUBTOTAL(103,$A$745:A833)</f>
        <v>87</v>
      </c>
      <c r="C833" s="40" t="s">
        <v>454</v>
      </c>
      <c r="D833" s="64">
        <v>1974</v>
      </c>
      <c r="E833" s="64"/>
      <c r="F833" s="64" t="s">
        <v>277</v>
      </c>
      <c r="G833" s="64">
        <v>9</v>
      </c>
      <c r="H833" s="64">
        <v>2</v>
      </c>
      <c r="I833" s="65">
        <v>5409.4</v>
      </c>
      <c r="J833" s="65">
        <v>4377.3999999999996</v>
      </c>
      <c r="K833" s="65">
        <v>4227.7</v>
      </c>
      <c r="L833" s="66">
        <v>190</v>
      </c>
      <c r="M833" s="64" t="s">
        <v>275</v>
      </c>
      <c r="N833" s="64" t="s">
        <v>279</v>
      </c>
      <c r="O833" s="67" t="s">
        <v>1082</v>
      </c>
      <c r="P833" s="68">
        <v>4331631.53</v>
      </c>
      <c r="Q833" s="68">
        <v>0</v>
      </c>
      <c r="R833" s="68">
        <v>0</v>
      </c>
      <c r="S833" s="65">
        <f t="shared" si="145"/>
        <v>4331631.53</v>
      </c>
      <c r="T833" s="68">
        <f t="shared" si="146"/>
        <v>800.76007135726707</v>
      </c>
      <c r="U833" s="68">
        <v>831.26</v>
      </c>
      <c r="X833" s="8" t="e">
        <f>VLOOKUP(C833,Z:AA,2,FALSE)</f>
        <v>#N/A</v>
      </c>
    </row>
    <row r="834" spans="1:24" ht="35.25" x14ac:dyDescent="0.5">
      <c r="A834" s="8">
        <v>1</v>
      </c>
      <c r="B834" s="134">
        <f>SUBTOTAL(103,$A$745:A834)</f>
        <v>88</v>
      </c>
      <c r="C834" s="40" t="s">
        <v>455</v>
      </c>
      <c r="D834" s="64">
        <v>1958</v>
      </c>
      <c r="E834" s="64"/>
      <c r="F834" s="64" t="s">
        <v>277</v>
      </c>
      <c r="G834" s="64">
        <v>2</v>
      </c>
      <c r="H834" s="64">
        <v>2</v>
      </c>
      <c r="I834" s="65">
        <v>717.8</v>
      </c>
      <c r="J834" s="65">
        <v>649.4</v>
      </c>
      <c r="K834" s="65">
        <v>507.29999999999995</v>
      </c>
      <c r="L834" s="66">
        <v>47</v>
      </c>
      <c r="M834" s="64" t="s">
        <v>275</v>
      </c>
      <c r="N834" s="64" t="s">
        <v>279</v>
      </c>
      <c r="O834" s="67" t="s">
        <v>338</v>
      </c>
      <c r="P834" s="68">
        <v>2789948.7</v>
      </c>
      <c r="Q834" s="68">
        <v>0</v>
      </c>
      <c r="R834" s="68">
        <v>0</v>
      </c>
      <c r="S834" s="65">
        <f t="shared" si="145"/>
        <v>2789948.7</v>
      </c>
      <c r="T834" s="68">
        <f t="shared" si="146"/>
        <v>3886.8050989133467</v>
      </c>
      <c r="U834" s="68">
        <v>5053.3240456951798</v>
      </c>
      <c r="X834" s="8" t="e">
        <f>VLOOKUP(C834,Z:AA,2,FALSE)</f>
        <v>#N/A</v>
      </c>
    </row>
    <row r="835" spans="1:24" ht="35.25" x14ac:dyDescent="0.5">
      <c r="A835" s="8">
        <v>1</v>
      </c>
      <c r="B835" s="134">
        <f>SUBTOTAL(103,$A$745:A835)</f>
        <v>89</v>
      </c>
      <c r="C835" s="40" t="s">
        <v>456</v>
      </c>
      <c r="D835" s="64">
        <v>1956</v>
      </c>
      <c r="E835" s="64"/>
      <c r="F835" s="64" t="s">
        <v>337</v>
      </c>
      <c r="G835" s="64">
        <v>2</v>
      </c>
      <c r="H835" s="64">
        <v>3</v>
      </c>
      <c r="I835" s="65">
        <v>1239.2</v>
      </c>
      <c r="J835" s="65">
        <v>932.1</v>
      </c>
      <c r="K835" s="65">
        <v>643.79999999999995</v>
      </c>
      <c r="L835" s="66">
        <v>44</v>
      </c>
      <c r="M835" s="64" t="s">
        <v>275</v>
      </c>
      <c r="N835" s="64" t="s">
        <v>279</v>
      </c>
      <c r="O835" s="67" t="s">
        <v>334</v>
      </c>
      <c r="P835" s="68">
        <v>3242314.75</v>
      </c>
      <c r="Q835" s="68">
        <v>0</v>
      </c>
      <c r="R835" s="68">
        <v>0</v>
      </c>
      <c r="S835" s="65">
        <f t="shared" si="145"/>
        <v>3242314.75</v>
      </c>
      <c r="T835" s="68">
        <f t="shared" si="146"/>
        <v>2616.4579970948998</v>
      </c>
      <c r="U835" s="68">
        <v>3641.3148040638607</v>
      </c>
      <c r="X835" s="8" t="e">
        <f>VLOOKUP(C835,Z:AA,2,FALSE)</f>
        <v>#N/A</v>
      </c>
    </row>
    <row r="836" spans="1:24" ht="35.25" x14ac:dyDescent="0.5">
      <c r="A836" s="8">
        <v>1</v>
      </c>
      <c r="B836" s="134">
        <f>SUBTOTAL(103,$A$745:A836)</f>
        <v>90</v>
      </c>
      <c r="C836" s="40" t="s">
        <v>457</v>
      </c>
      <c r="D836" s="64">
        <v>1968</v>
      </c>
      <c r="E836" s="64"/>
      <c r="F836" s="64" t="s">
        <v>277</v>
      </c>
      <c r="G836" s="64">
        <v>3</v>
      </c>
      <c r="H836" s="64">
        <v>2</v>
      </c>
      <c r="I836" s="65">
        <v>1032.5</v>
      </c>
      <c r="J836" s="65">
        <v>644</v>
      </c>
      <c r="K836" s="65">
        <v>445.9</v>
      </c>
      <c r="L836" s="66">
        <v>76</v>
      </c>
      <c r="M836" s="64" t="s">
        <v>275</v>
      </c>
      <c r="N836" s="64" t="s">
        <v>279</v>
      </c>
      <c r="O836" s="67" t="s">
        <v>341</v>
      </c>
      <c r="P836" s="68">
        <v>2210461.9000000004</v>
      </c>
      <c r="Q836" s="68">
        <v>0</v>
      </c>
      <c r="R836" s="68">
        <v>0</v>
      </c>
      <c r="S836" s="65">
        <f t="shared" si="145"/>
        <v>2210461.9000000004</v>
      </c>
      <c r="T836" s="68">
        <f t="shared" si="146"/>
        <v>2140.8831961259084</v>
      </c>
      <c r="U836" s="68">
        <v>2828.0456949152544</v>
      </c>
      <c r="X836" s="8" t="e">
        <f>VLOOKUP(C836,Z:AA,2,FALSE)</f>
        <v>#N/A</v>
      </c>
    </row>
    <row r="837" spans="1:24" ht="35.25" x14ac:dyDescent="0.5">
      <c r="A837" s="8">
        <v>1</v>
      </c>
      <c r="B837" s="134">
        <f>SUBTOTAL(103,$A$745:A837)</f>
        <v>91</v>
      </c>
      <c r="C837" s="40" t="s">
        <v>458</v>
      </c>
      <c r="D837" s="64">
        <v>1969</v>
      </c>
      <c r="E837" s="64"/>
      <c r="F837" s="64" t="s">
        <v>277</v>
      </c>
      <c r="G837" s="64">
        <v>5</v>
      </c>
      <c r="H837" s="64">
        <v>6</v>
      </c>
      <c r="I837" s="65">
        <v>5048.3000000000011</v>
      </c>
      <c r="J837" s="65">
        <v>4487.6000000000004</v>
      </c>
      <c r="K837" s="65">
        <v>3957.13</v>
      </c>
      <c r="L837" s="66">
        <v>204</v>
      </c>
      <c r="M837" s="64" t="s">
        <v>275</v>
      </c>
      <c r="N837" s="64" t="s">
        <v>279</v>
      </c>
      <c r="O837" s="67" t="s">
        <v>341</v>
      </c>
      <c r="P837" s="68">
        <v>7557284.3099999996</v>
      </c>
      <c r="Q837" s="68">
        <v>0</v>
      </c>
      <c r="R837" s="68">
        <v>0</v>
      </c>
      <c r="S837" s="65">
        <f t="shared" si="145"/>
        <v>7557284.3099999996</v>
      </c>
      <c r="T837" s="68">
        <f t="shared" si="146"/>
        <v>1496.9958817819856</v>
      </c>
      <c r="U837" s="68">
        <v>1797.4834023334586</v>
      </c>
      <c r="X837" s="8" t="e">
        <f>VLOOKUP(C837,Z:AA,2,FALSE)</f>
        <v>#N/A</v>
      </c>
    </row>
    <row r="838" spans="1:24" ht="35.25" x14ac:dyDescent="0.5">
      <c r="A838" s="8">
        <v>1</v>
      </c>
      <c r="B838" s="134">
        <f>SUBTOTAL(103,$A$745:A838)</f>
        <v>92</v>
      </c>
      <c r="C838" s="40" t="s">
        <v>459</v>
      </c>
      <c r="D838" s="64">
        <v>1943</v>
      </c>
      <c r="E838" s="64"/>
      <c r="F838" s="64" t="s">
        <v>277</v>
      </c>
      <c r="G838" s="64">
        <v>2</v>
      </c>
      <c r="H838" s="64">
        <v>2</v>
      </c>
      <c r="I838" s="65">
        <v>715.9</v>
      </c>
      <c r="J838" s="65">
        <v>646.9</v>
      </c>
      <c r="K838" s="65">
        <v>547.55999999999995</v>
      </c>
      <c r="L838" s="66">
        <v>35</v>
      </c>
      <c r="M838" s="64" t="s">
        <v>275</v>
      </c>
      <c r="N838" s="64" t="s">
        <v>279</v>
      </c>
      <c r="O838" s="67" t="s">
        <v>338</v>
      </c>
      <c r="P838" s="68">
        <v>3073377.74</v>
      </c>
      <c r="Q838" s="68">
        <v>0</v>
      </c>
      <c r="R838" s="68">
        <v>0</v>
      </c>
      <c r="S838" s="65">
        <f t="shared" si="145"/>
        <v>3073377.74</v>
      </c>
      <c r="T838" s="68">
        <f t="shared" si="146"/>
        <v>4293.0265958932814</v>
      </c>
      <c r="U838" s="68">
        <v>5066.7355775946362</v>
      </c>
      <c r="X838" s="8" t="e">
        <f>VLOOKUP(C838,Z:AA,2,FALSE)</f>
        <v>#N/A</v>
      </c>
    </row>
    <row r="839" spans="1:24" ht="35.25" x14ac:dyDescent="0.5">
      <c r="A839" s="8">
        <v>1</v>
      </c>
      <c r="B839" s="134">
        <f>SUBTOTAL(103,$A$745:A839)</f>
        <v>93</v>
      </c>
      <c r="C839" s="40" t="s">
        <v>460</v>
      </c>
      <c r="D839" s="64">
        <v>1917</v>
      </c>
      <c r="E839" s="64"/>
      <c r="F839" s="64" t="s">
        <v>343</v>
      </c>
      <c r="G839" s="64">
        <v>2</v>
      </c>
      <c r="H839" s="64">
        <v>2</v>
      </c>
      <c r="I839" s="65">
        <v>643.4</v>
      </c>
      <c r="J839" s="65">
        <v>521.79999999999995</v>
      </c>
      <c r="K839" s="65">
        <v>423.09999999999997</v>
      </c>
      <c r="L839" s="66">
        <v>21</v>
      </c>
      <c r="M839" s="64" t="s">
        <v>275</v>
      </c>
      <c r="N839" s="64" t="s">
        <v>279</v>
      </c>
      <c r="O839" s="67" t="s">
        <v>334</v>
      </c>
      <c r="P839" s="68">
        <v>1665415</v>
      </c>
      <c r="Q839" s="68">
        <v>0</v>
      </c>
      <c r="R839" s="68">
        <v>0</v>
      </c>
      <c r="S839" s="65">
        <f t="shared" si="145"/>
        <v>1665415</v>
      </c>
      <c r="T839" s="68">
        <f t="shared" si="146"/>
        <v>2588.4597451041345</v>
      </c>
      <c r="U839" s="68">
        <v>3623.7406432748548</v>
      </c>
      <c r="X839" s="8" t="e">
        <f>VLOOKUP(C839,Z:AA,2,FALSE)</f>
        <v>#N/A</v>
      </c>
    </row>
    <row r="840" spans="1:24" ht="35.25" x14ac:dyDescent="0.5">
      <c r="A840" s="8">
        <v>1</v>
      </c>
      <c r="B840" s="134">
        <f>SUBTOTAL(103,$A$745:A840)</f>
        <v>94</v>
      </c>
      <c r="C840" s="40" t="s">
        <v>217</v>
      </c>
      <c r="D840" s="64">
        <v>1967</v>
      </c>
      <c r="E840" s="64"/>
      <c r="F840" s="64" t="s">
        <v>277</v>
      </c>
      <c r="G840" s="64">
        <v>2</v>
      </c>
      <c r="H840" s="64">
        <v>2</v>
      </c>
      <c r="I840" s="65">
        <v>678.4</v>
      </c>
      <c r="J840" s="65">
        <v>629.79999999999995</v>
      </c>
      <c r="K840" s="65">
        <v>589.79999999999995</v>
      </c>
      <c r="L840" s="66">
        <v>37</v>
      </c>
      <c r="M840" s="64" t="s">
        <v>275</v>
      </c>
      <c r="N840" s="64" t="s">
        <v>279</v>
      </c>
      <c r="O840" s="67" t="s">
        <v>340</v>
      </c>
      <c r="P840" s="68">
        <v>2384110.7700000005</v>
      </c>
      <c r="Q840" s="68">
        <v>0</v>
      </c>
      <c r="R840" s="68">
        <v>0</v>
      </c>
      <c r="S840" s="65">
        <f t="shared" si="145"/>
        <v>2384110.7700000005</v>
      </c>
      <c r="T840" s="68">
        <f t="shared" si="146"/>
        <v>3514.3142246462271</v>
      </c>
      <c r="U840" s="68">
        <v>4678.4588738207549</v>
      </c>
      <c r="X840" s="8" t="e">
        <f>VLOOKUP(C840,Z:AA,2,FALSE)</f>
        <v>#N/A</v>
      </c>
    </row>
    <row r="841" spans="1:24" ht="35.25" x14ac:dyDescent="0.5">
      <c r="A841" s="8">
        <v>1</v>
      </c>
      <c r="B841" s="134">
        <f>SUBTOTAL(103,$A$745:A841)</f>
        <v>95</v>
      </c>
      <c r="C841" s="40" t="s">
        <v>216</v>
      </c>
      <c r="D841" s="64">
        <v>1975</v>
      </c>
      <c r="E841" s="64"/>
      <c r="F841" s="64" t="s">
        <v>277</v>
      </c>
      <c r="G841" s="64">
        <v>2</v>
      </c>
      <c r="H841" s="64">
        <v>2</v>
      </c>
      <c r="I841" s="65">
        <v>817.4</v>
      </c>
      <c r="J841" s="65">
        <v>756.3</v>
      </c>
      <c r="K841" s="65">
        <v>652</v>
      </c>
      <c r="L841" s="66">
        <v>43</v>
      </c>
      <c r="M841" s="64" t="s">
        <v>275</v>
      </c>
      <c r="N841" s="64" t="s">
        <v>279</v>
      </c>
      <c r="O841" s="67" t="s">
        <v>340</v>
      </c>
      <c r="P841" s="68">
        <v>2817533.3499999996</v>
      </c>
      <c r="Q841" s="68">
        <v>0</v>
      </c>
      <c r="R841" s="68">
        <v>0</v>
      </c>
      <c r="S841" s="65">
        <f t="shared" si="145"/>
        <v>2817533.3499999996</v>
      </c>
      <c r="T841" s="68">
        <f t="shared" si="146"/>
        <v>3446.9456202593587</v>
      </c>
      <c r="U841" s="68">
        <v>4541.1211646684615</v>
      </c>
      <c r="X841" s="8" t="e">
        <f>VLOOKUP(C841,Z:AA,2,FALSE)</f>
        <v>#N/A</v>
      </c>
    </row>
    <row r="842" spans="1:24" ht="35.25" x14ac:dyDescent="0.5">
      <c r="A842" s="8">
        <v>1</v>
      </c>
      <c r="B842" s="134">
        <f>SUBTOTAL(103,$A$745:A842)</f>
        <v>96</v>
      </c>
      <c r="C842" s="40" t="s">
        <v>461</v>
      </c>
      <c r="D842" s="64">
        <v>1994</v>
      </c>
      <c r="E842" s="64"/>
      <c r="F842" s="64" t="s">
        <v>324</v>
      </c>
      <c r="G842" s="64">
        <v>9</v>
      </c>
      <c r="H842" s="64">
        <v>2</v>
      </c>
      <c r="I842" s="65">
        <v>4306.3</v>
      </c>
      <c r="J842" s="65">
        <v>3871</v>
      </c>
      <c r="K842" s="65">
        <v>3511.4</v>
      </c>
      <c r="L842" s="66">
        <v>173</v>
      </c>
      <c r="M842" s="64" t="s">
        <v>275</v>
      </c>
      <c r="N842" s="64" t="s">
        <v>279</v>
      </c>
      <c r="O842" s="67" t="s">
        <v>334</v>
      </c>
      <c r="P842" s="68">
        <v>4331631.53</v>
      </c>
      <c r="Q842" s="68">
        <v>0</v>
      </c>
      <c r="R842" s="68">
        <v>0</v>
      </c>
      <c r="S842" s="65">
        <f t="shared" si="145"/>
        <v>4331631.53</v>
      </c>
      <c r="T842" s="68">
        <f t="shared" si="146"/>
        <v>1005.8824350370388</v>
      </c>
      <c r="U842" s="68">
        <v>1044.1924622065346</v>
      </c>
      <c r="X842" s="8" t="e">
        <f>VLOOKUP(C842,Z:AA,2,FALSE)</f>
        <v>#N/A</v>
      </c>
    </row>
    <row r="843" spans="1:24" ht="35.25" x14ac:dyDescent="0.5">
      <c r="A843" s="8">
        <v>1</v>
      </c>
      <c r="B843" s="134">
        <f>SUBTOTAL(103,$A$745:A843)</f>
        <v>97</v>
      </c>
      <c r="C843" s="40" t="s">
        <v>462</v>
      </c>
      <c r="D843" s="64">
        <v>1950</v>
      </c>
      <c r="E843" s="64"/>
      <c r="F843" s="64" t="s">
        <v>277</v>
      </c>
      <c r="G843" s="64">
        <v>2</v>
      </c>
      <c r="H843" s="64">
        <v>1</v>
      </c>
      <c r="I843" s="65">
        <v>411.15</v>
      </c>
      <c r="J843" s="65">
        <v>369.45</v>
      </c>
      <c r="K843" s="65">
        <v>369.45</v>
      </c>
      <c r="L843" s="66">
        <v>17</v>
      </c>
      <c r="M843" s="64" t="s">
        <v>275</v>
      </c>
      <c r="N843" s="64" t="s">
        <v>279</v>
      </c>
      <c r="O843" s="67" t="s">
        <v>334</v>
      </c>
      <c r="P843" s="68">
        <v>1660239.97</v>
      </c>
      <c r="Q843" s="68">
        <v>0</v>
      </c>
      <c r="R843" s="68">
        <v>0</v>
      </c>
      <c r="S843" s="65">
        <f t="shared" si="145"/>
        <v>1660239.97</v>
      </c>
      <c r="T843" s="68">
        <f t="shared" si="146"/>
        <v>4038.0395719323851</v>
      </c>
      <c r="U843" s="68">
        <v>5440.3993676273876</v>
      </c>
      <c r="X843" s="8" t="e">
        <f>VLOOKUP(C843,Z:AA,2,FALSE)</f>
        <v>#N/A</v>
      </c>
    </row>
    <row r="844" spans="1:24" ht="35.25" x14ac:dyDescent="0.5">
      <c r="A844" s="8">
        <v>1</v>
      </c>
      <c r="B844" s="134">
        <f>SUBTOTAL(103,$A$745:A844)</f>
        <v>98</v>
      </c>
      <c r="C844" s="40" t="s">
        <v>463</v>
      </c>
      <c r="D844" s="64">
        <v>1966</v>
      </c>
      <c r="E844" s="64"/>
      <c r="F844" s="64" t="s">
        <v>277</v>
      </c>
      <c r="G844" s="64">
        <v>2</v>
      </c>
      <c r="H844" s="64">
        <v>2</v>
      </c>
      <c r="I844" s="65">
        <v>667.6</v>
      </c>
      <c r="J844" s="65">
        <v>626.5</v>
      </c>
      <c r="K844" s="65">
        <v>586.70000000000005</v>
      </c>
      <c r="L844" s="66">
        <v>37</v>
      </c>
      <c r="M844" s="64" t="s">
        <v>275</v>
      </c>
      <c r="N844" s="64" t="s">
        <v>279</v>
      </c>
      <c r="O844" s="67" t="s">
        <v>340</v>
      </c>
      <c r="P844" s="68">
        <v>2407235.63</v>
      </c>
      <c r="Q844" s="68">
        <v>0</v>
      </c>
      <c r="R844" s="68">
        <v>0</v>
      </c>
      <c r="S844" s="65">
        <f t="shared" si="145"/>
        <v>2407235.63</v>
      </c>
      <c r="T844" s="68">
        <f t="shared" si="146"/>
        <v>3605.8053175554223</v>
      </c>
      <c r="U844" s="68">
        <v>4799.4215098861587</v>
      </c>
      <c r="X844" s="8" t="e">
        <f>VLOOKUP(C844,Z:AA,2,FALSE)</f>
        <v>#N/A</v>
      </c>
    </row>
    <row r="845" spans="1:24" ht="35.25" x14ac:dyDescent="0.5">
      <c r="A845" s="8">
        <v>1</v>
      </c>
      <c r="B845" s="134">
        <f>SUBTOTAL(103,$A$745:A845)</f>
        <v>99</v>
      </c>
      <c r="C845" s="40" t="s">
        <v>464</v>
      </c>
      <c r="D845" s="64">
        <v>1977</v>
      </c>
      <c r="E845" s="64"/>
      <c r="F845" s="64" t="s">
        <v>277</v>
      </c>
      <c r="G845" s="64">
        <v>9</v>
      </c>
      <c r="H845" s="64">
        <v>1</v>
      </c>
      <c r="I845" s="65">
        <v>2576</v>
      </c>
      <c r="J845" s="65">
        <v>2212.6999999999998</v>
      </c>
      <c r="K845" s="65">
        <v>2123.6999999999998</v>
      </c>
      <c r="L845" s="66">
        <v>106</v>
      </c>
      <c r="M845" s="64" t="s">
        <v>275</v>
      </c>
      <c r="N845" s="64" t="s">
        <v>279</v>
      </c>
      <c r="O845" s="67" t="s">
        <v>340</v>
      </c>
      <c r="P845" s="68">
        <v>1790689.27</v>
      </c>
      <c r="Q845" s="68">
        <v>0</v>
      </c>
      <c r="R845" s="68">
        <v>0</v>
      </c>
      <c r="S845" s="65">
        <f t="shared" si="145"/>
        <v>1790689.27</v>
      </c>
      <c r="T845" s="68">
        <f t="shared" si="146"/>
        <v>695.14335015527956</v>
      </c>
      <c r="U845" s="68">
        <v>991.96244302643595</v>
      </c>
      <c r="X845" s="8" t="e">
        <f>VLOOKUP(C845,Z:AA,2,FALSE)</f>
        <v>#N/A</v>
      </c>
    </row>
    <row r="846" spans="1:24" ht="35.25" x14ac:dyDescent="0.5">
      <c r="A846" s="8">
        <v>1</v>
      </c>
      <c r="B846" s="134">
        <f>SUBTOTAL(103,$A$745:A846)</f>
        <v>100</v>
      </c>
      <c r="C846" s="40" t="s">
        <v>882</v>
      </c>
      <c r="D846" s="64">
        <v>1988</v>
      </c>
      <c r="E846" s="64"/>
      <c r="F846" s="64" t="s">
        <v>277</v>
      </c>
      <c r="G846" s="64">
        <v>9</v>
      </c>
      <c r="H846" s="64">
        <v>3</v>
      </c>
      <c r="I846" s="65">
        <v>6719</v>
      </c>
      <c r="J846" s="65">
        <v>5795.4</v>
      </c>
      <c r="K846" s="65">
        <v>5264.2</v>
      </c>
      <c r="L846" s="66">
        <v>304</v>
      </c>
      <c r="M846" s="64" t="s">
        <v>275</v>
      </c>
      <c r="N846" s="64" t="s">
        <v>279</v>
      </c>
      <c r="O846" s="67" t="s">
        <v>1060</v>
      </c>
      <c r="P846" s="68">
        <v>6300000</v>
      </c>
      <c r="Q846" s="68">
        <v>0</v>
      </c>
      <c r="R846" s="68">
        <v>0</v>
      </c>
      <c r="S846" s="65">
        <f t="shared" ref="S846:S909" si="149">P846-Q846-R846</f>
        <v>6300000</v>
      </c>
      <c r="T846" s="68">
        <f t="shared" ref="T846:T909" si="150">P846/I846</f>
        <v>937.63952969191848</v>
      </c>
      <c r="U846" s="68">
        <v>1003.86</v>
      </c>
      <c r="X846" s="8" t="e">
        <f>VLOOKUP(C846,Z:AA,2,FALSE)</f>
        <v>#N/A</v>
      </c>
    </row>
    <row r="847" spans="1:24" ht="35.25" x14ac:dyDescent="0.5">
      <c r="B847" s="41" t="s">
        <v>848</v>
      </c>
      <c r="C847" s="41"/>
      <c r="D847" s="64" t="s">
        <v>817</v>
      </c>
      <c r="E847" s="64" t="s">
        <v>817</v>
      </c>
      <c r="F847" s="64" t="s">
        <v>817</v>
      </c>
      <c r="G847" s="64" t="s">
        <v>817</v>
      </c>
      <c r="H847" s="64" t="s">
        <v>817</v>
      </c>
      <c r="I847" s="65">
        <f>SUM(I848:I858)</f>
        <v>29129.910000000003</v>
      </c>
      <c r="J847" s="65">
        <f t="shared" ref="J847:L847" si="151">SUM(J848:J858)</f>
        <v>20755.600000000002</v>
      </c>
      <c r="K847" s="65">
        <f t="shared" si="151"/>
        <v>20166.7</v>
      </c>
      <c r="L847" s="66">
        <f t="shared" si="151"/>
        <v>890</v>
      </c>
      <c r="M847" s="64" t="s">
        <v>817</v>
      </c>
      <c r="N847" s="64" t="s">
        <v>817</v>
      </c>
      <c r="O847" s="67" t="s">
        <v>817</v>
      </c>
      <c r="P847" s="68">
        <v>44137673.11999999</v>
      </c>
      <c r="Q847" s="68">
        <v>0</v>
      </c>
      <c r="R847" s="68">
        <v>0</v>
      </c>
      <c r="S847" s="65">
        <f t="shared" si="149"/>
        <v>44137673.11999999</v>
      </c>
      <c r="T847" s="68">
        <f t="shared" si="150"/>
        <v>1515.2011496087694</v>
      </c>
      <c r="U847" s="68">
        <f>MAX(U848:U858)</f>
        <v>6562.2638763307559</v>
      </c>
      <c r="X847" s="8" t="e">
        <f>VLOOKUP(C847,Z:AA,2,FALSE)</f>
        <v>#N/A</v>
      </c>
    </row>
    <row r="848" spans="1:24" ht="35.25" x14ac:dyDescent="0.5">
      <c r="A848" s="8">
        <v>1</v>
      </c>
      <c r="B848" s="134">
        <f>SUBTOTAL(103,$A$745:A848)</f>
        <v>101</v>
      </c>
      <c r="C848" s="41" t="s">
        <v>849</v>
      </c>
      <c r="D848" s="64">
        <v>1961</v>
      </c>
      <c r="E848" s="64"/>
      <c r="F848" s="64" t="s">
        <v>277</v>
      </c>
      <c r="G848" s="64">
        <v>3</v>
      </c>
      <c r="H848" s="64">
        <v>2</v>
      </c>
      <c r="I848" s="65">
        <v>1044</v>
      </c>
      <c r="J848" s="65">
        <v>968.1</v>
      </c>
      <c r="K848" s="65">
        <v>968.1</v>
      </c>
      <c r="L848" s="66">
        <v>46</v>
      </c>
      <c r="M848" s="64" t="s">
        <v>275</v>
      </c>
      <c r="N848" s="64" t="s">
        <v>279</v>
      </c>
      <c r="O848" s="67" t="s">
        <v>868</v>
      </c>
      <c r="P848" s="68">
        <v>2532230.7999999998</v>
      </c>
      <c r="Q848" s="68">
        <v>0</v>
      </c>
      <c r="R848" s="68">
        <v>0</v>
      </c>
      <c r="S848" s="65">
        <f t="shared" si="149"/>
        <v>2532230.7999999998</v>
      </c>
      <c r="T848" s="68">
        <f t="shared" si="150"/>
        <v>2425.5084291187736</v>
      </c>
      <c r="U848" s="68">
        <v>2530.8724137931035</v>
      </c>
      <c r="X848" s="8" t="e">
        <f>VLOOKUP(C848,Z:AA,2,FALSE)</f>
        <v>#N/A</v>
      </c>
    </row>
    <row r="849" spans="1:24" ht="35.25" x14ac:dyDescent="0.5">
      <c r="A849" s="8">
        <v>1</v>
      </c>
      <c r="B849" s="134">
        <f>SUBTOTAL(103,$A$745:A849)</f>
        <v>102</v>
      </c>
      <c r="C849" s="41" t="s">
        <v>850</v>
      </c>
      <c r="D849" s="64">
        <v>1960</v>
      </c>
      <c r="E849" s="64"/>
      <c r="F849" s="64" t="s">
        <v>277</v>
      </c>
      <c r="G849" s="64">
        <v>2</v>
      </c>
      <c r="H849" s="64">
        <v>2</v>
      </c>
      <c r="I849" s="65">
        <v>711.5</v>
      </c>
      <c r="J849" s="65">
        <v>515.1</v>
      </c>
      <c r="K849" s="65">
        <v>515.1</v>
      </c>
      <c r="L849" s="66">
        <v>13</v>
      </c>
      <c r="M849" s="64" t="s">
        <v>275</v>
      </c>
      <c r="N849" s="64" t="s">
        <v>276</v>
      </c>
      <c r="O849" s="67" t="s">
        <v>278</v>
      </c>
      <c r="P849" s="68">
        <v>2386020.4</v>
      </c>
      <c r="Q849" s="68">
        <v>0</v>
      </c>
      <c r="R849" s="68">
        <v>0</v>
      </c>
      <c r="S849" s="65">
        <f t="shared" si="149"/>
        <v>2386020.4</v>
      </c>
      <c r="T849" s="68">
        <f t="shared" si="150"/>
        <v>3353.5072382290932</v>
      </c>
      <c r="U849" s="68">
        <v>3508.1101897399858</v>
      </c>
      <c r="X849" s="8" t="e">
        <f>VLOOKUP(C849,Z:AA,2,FALSE)</f>
        <v>#N/A</v>
      </c>
    </row>
    <row r="850" spans="1:24" ht="35.25" x14ac:dyDescent="0.5">
      <c r="A850" s="8">
        <v>1</v>
      </c>
      <c r="B850" s="134">
        <f>SUBTOTAL(103,$A$745:A850)</f>
        <v>103</v>
      </c>
      <c r="C850" s="41" t="s">
        <v>1179</v>
      </c>
      <c r="D850" s="64">
        <v>1962</v>
      </c>
      <c r="E850" s="64"/>
      <c r="F850" s="64" t="s">
        <v>277</v>
      </c>
      <c r="G850" s="64">
        <v>4</v>
      </c>
      <c r="H850" s="64">
        <v>2</v>
      </c>
      <c r="I850" s="65">
        <v>1321.3</v>
      </c>
      <c r="J850" s="65">
        <v>1280</v>
      </c>
      <c r="K850" s="65">
        <v>975</v>
      </c>
      <c r="L850" s="66">
        <v>60</v>
      </c>
      <c r="M850" s="64" t="s">
        <v>275</v>
      </c>
      <c r="N850" s="64" t="s">
        <v>279</v>
      </c>
      <c r="O850" s="67" t="s">
        <v>872</v>
      </c>
      <c r="P850" s="68">
        <v>3009600</v>
      </c>
      <c r="Q850" s="68">
        <v>0</v>
      </c>
      <c r="R850" s="68">
        <v>0</v>
      </c>
      <c r="S850" s="65">
        <f t="shared" si="149"/>
        <v>3009600</v>
      </c>
      <c r="T850" s="68">
        <f t="shared" si="150"/>
        <v>2277.7567547112694</v>
      </c>
      <c r="U850" s="68">
        <v>2477.91</v>
      </c>
      <c r="X850" s="8" t="e">
        <f>VLOOKUP(C850,Z:AA,2,FALSE)</f>
        <v>#N/A</v>
      </c>
    </row>
    <row r="851" spans="1:24" ht="35.25" x14ac:dyDescent="0.5">
      <c r="A851" s="8">
        <v>1</v>
      </c>
      <c r="B851" s="134">
        <f>SUBTOTAL(103,$A$745:A851)</f>
        <v>104</v>
      </c>
      <c r="C851" s="41" t="s">
        <v>852</v>
      </c>
      <c r="D851" s="64">
        <v>1991</v>
      </c>
      <c r="E851" s="64"/>
      <c r="F851" s="64" t="s">
        <v>331</v>
      </c>
      <c r="G851" s="64">
        <v>9</v>
      </c>
      <c r="H851" s="64">
        <v>4</v>
      </c>
      <c r="I851" s="65">
        <v>10990.1</v>
      </c>
      <c r="J851" s="65">
        <v>7793.3</v>
      </c>
      <c r="K851" s="65">
        <v>7793.3</v>
      </c>
      <c r="L851" s="66">
        <v>318</v>
      </c>
      <c r="M851" s="64" t="s">
        <v>275</v>
      </c>
      <c r="N851" s="64" t="s">
        <v>279</v>
      </c>
      <c r="O851" s="67" t="s">
        <v>874</v>
      </c>
      <c r="P851" s="68">
        <v>8452796.0600000005</v>
      </c>
      <c r="Q851" s="68">
        <v>0</v>
      </c>
      <c r="R851" s="68">
        <v>0</v>
      </c>
      <c r="S851" s="65">
        <f t="shared" si="149"/>
        <v>8452796.0600000005</v>
      </c>
      <c r="T851" s="68">
        <f t="shared" si="150"/>
        <v>769.12822085331345</v>
      </c>
      <c r="U851" s="68">
        <v>818.30119835124333</v>
      </c>
      <c r="X851" s="8" t="e">
        <f>VLOOKUP(C851,Z:AA,2,FALSE)</f>
        <v>#N/A</v>
      </c>
    </row>
    <row r="852" spans="1:24" ht="35.25" x14ac:dyDescent="0.5">
      <c r="A852" s="8">
        <v>1</v>
      </c>
      <c r="B852" s="134">
        <f>SUBTOTAL(103,$A$745:A852)</f>
        <v>105</v>
      </c>
      <c r="C852" s="41" t="s">
        <v>854</v>
      </c>
      <c r="D852" s="64">
        <v>1937</v>
      </c>
      <c r="E852" s="64"/>
      <c r="F852" s="64" t="s">
        <v>277</v>
      </c>
      <c r="G852" s="64">
        <v>3</v>
      </c>
      <c r="H852" s="64">
        <v>4</v>
      </c>
      <c r="I852" s="65">
        <v>2758</v>
      </c>
      <c r="J852" s="65">
        <v>1462.7</v>
      </c>
      <c r="K852" s="65">
        <v>1347.2</v>
      </c>
      <c r="L852" s="66">
        <v>62</v>
      </c>
      <c r="M852" s="64" t="s">
        <v>275</v>
      </c>
      <c r="N852" s="64" t="s">
        <v>279</v>
      </c>
      <c r="O852" s="67" t="s">
        <v>872</v>
      </c>
      <c r="P852" s="68">
        <v>6961648</v>
      </c>
      <c r="Q852" s="68">
        <v>0</v>
      </c>
      <c r="R852" s="68">
        <v>0</v>
      </c>
      <c r="S852" s="65">
        <f t="shared" si="149"/>
        <v>6961648</v>
      </c>
      <c r="T852" s="68">
        <f t="shared" si="150"/>
        <v>2524.16533720087</v>
      </c>
      <c r="U852" s="68">
        <v>2981.08</v>
      </c>
      <c r="X852" s="8" t="e">
        <f>VLOOKUP(C852,Z:AA,2,FALSE)</f>
        <v>#N/A</v>
      </c>
    </row>
    <row r="853" spans="1:24" ht="35.25" x14ac:dyDescent="0.5">
      <c r="A853" s="8">
        <v>1</v>
      </c>
      <c r="B853" s="134">
        <f>SUBTOTAL(103,$A$745:A853)</f>
        <v>106</v>
      </c>
      <c r="C853" s="41" t="s">
        <v>855</v>
      </c>
      <c r="D853" s="64">
        <v>1959</v>
      </c>
      <c r="E853" s="64"/>
      <c r="F853" s="64" t="s">
        <v>277</v>
      </c>
      <c r="G853" s="64">
        <v>4</v>
      </c>
      <c r="H853" s="64">
        <v>2</v>
      </c>
      <c r="I853" s="65">
        <v>1352</v>
      </c>
      <c r="J853" s="65">
        <v>809</v>
      </c>
      <c r="K853" s="65">
        <v>809</v>
      </c>
      <c r="L853" s="66">
        <v>67</v>
      </c>
      <c r="M853" s="64" t="s">
        <v>275</v>
      </c>
      <c r="N853" s="64" t="s">
        <v>279</v>
      </c>
      <c r="O853" s="67" t="s">
        <v>872</v>
      </c>
      <c r="P853" s="68">
        <v>3278948.1999999997</v>
      </c>
      <c r="Q853" s="68">
        <v>0</v>
      </c>
      <c r="R853" s="68">
        <v>0</v>
      </c>
      <c r="S853" s="65">
        <f t="shared" si="149"/>
        <v>3278948.1999999997</v>
      </c>
      <c r="T853" s="68">
        <f t="shared" si="150"/>
        <v>2425.2575443786982</v>
      </c>
      <c r="U853" s="68">
        <v>3140.356435643565</v>
      </c>
      <c r="X853" s="8" t="e">
        <f>VLOOKUP(C853,Z:AA,2,FALSE)</f>
        <v>#N/A</v>
      </c>
    </row>
    <row r="854" spans="1:24" ht="35.25" x14ac:dyDescent="0.5">
      <c r="A854" s="8">
        <v>1</v>
      </c>
      <c r="B854" s="134">
        <f>SUBTOTAL(103,$A$745:A854)</f>
        <v>107</v>
      </c>
      <c r="C854" s="41" t="s">
        <v>853</v>
      </c>
      <c r="D854" s="64">
        <v>1960</v>
      </c>
      <c r="E854" s="64"/>
      <c r="F854" s="64" t="s">
        <v>277</v>
      </c>
      <c r="G854" s="64">
        <v>3</v>
      </c>
      <c r="H854" s="64">
        <v>2</v>
      </c>
      <c r="I854" s="65">
        <v>1090.8</v>
      </c>
      <c r="J854" s="65">
        <v>970.4</v>
      </c>
      <c r="K854" s="65">
        <v>970.4</v>
      </c>
      <c r="L854" s="66">
        <v>57</v>
      </c>
      <c r="M854" s="64" t="s">
        <v>275</v>
      </c>
      <c r="N854" s="64" t="s">
        <v>279</v>
      </c>
      <c r="O854" s="67" t="s">
        <v>872</v>
      </c>
      <c r="P854" s="68">
        <v>3315500.8</v>
      </c>
      <c r="Q854" s="68">
        <v>0</v>
      </c>
      <c r="R854" s="68">
        <v>0</v>
      </c>
      <c r="S854" s="65">
        <f t="shared" si="149"/>
        <v>3315500.8</v>
      </c>
      <c r="T854" s="68">
        <f t="shared" si="150"/>
        <v>3039.5130179684634</v>
      </c>
      <c r="U854" s="68">
        <v>3563.2</v>
      </c>
      <c r="X854" s="8" t="str">
        <f>VLOOKUP(C854,Z:AA,2,FALSE)</f>
        <v>-</v>
      </c>
    </row>
    <row r="855" spans="1:24" ht="35.25" x14ac:dyDescent="0.5">
      <c r="A855" s="8">
        <v>1</v>
      </c>
      <c r="B855" s="134">
        <f>SUBTOTAL(103,$A$745:A855)</f>
        <v>108</v>
      </c>
      <c r="C855" s="41" t="s">
        <v>856</v>
      </c>
      <c r="D855" s="64">
        <v>1965</v>
      </c>
      <c r="E855" s="64"/>
      <c r="F855" s="64" t="s">
        <v>277</v>
      </c>
      <c r="G855" s="64">
        <v>5</v>
      </c>
      <c r="H855" s="64">
        <v>2</v>
      </c>
      <c r="I855" s="65">
        <v>2042.45</v>
      </c>
      <c r="J855" s="65">
        <v>1565</v>
      </c>
      <c r="K855" s="65">
        <v>1565</v>
      </c>
      <c r="L855" s="66">
        <v>65</v>
      </c>
      <c r="M855" s="64" t="s">
        <v>275</v>
      </c>
      <c r="N855" s="64" t="s">
        <v>279</v>
      </c>
      <c r="O855" s="67" t="s">
        <v>870</v>
      </c>
      <c r="P855" s="68">
        <v>3336388</v>
      </c>
      <c r="Q855" s="68">
        <v>0</v>
      </c>
      <c r="R855" s="68">
        <v>0</v>
      </c>
      <c r="S855" s="65">
        <f t="shared" si="149"/>
        <v>3336388</v>
      </c>
      <c r="T855" s="68">
        <f t="shared" si="150"/>
        <v>1633.5224852505569</v>
      </c>
      <c r="U855" s="68">
        <v>1687.3793728120638</v>
      </c>
      <c r="X855" s="8" t="e">
        <f>VLOOKUP(C855,Z:AA,2,FALSE)</f>
        <v>#N/A</v>
      </c>
    </row>
    <row r="856" spans="1:24" ht="35.25" x14ac:dyDescent="0.5">
      <c r="A856" s="8">
        <v>1</v>
      </c>
      <c r="B856" s="134">
        <f>SUBTOTAL(103,$A$745:A856)</f>
        <v>109</v>
      </c>
      <c r="C856" s="41" t="s">
        <v>857</v>
      </c>
      <c r="D856" s="64">
        <v>1955</v>
      </c>
      <c r="E856" s="64"/>
      <c r="F856" s="64" t="s">
        <v>349</v>
      </c>
      <c r="G856" s="64">
        <v>2</v>
      </c>
      <c r="H856" s="64">
        <v>2</v>
      </c>
      <c r="I856" s="65">
        <v>685.7</v>
      </c>
      <c r="J856" s="65">
        <v>629.20000000000005</v>
      </c>
      <c r="K856" s="65">
        <v>629.20000000000005</v>
      </c>
      <c r="L856" s="66">
        <v>28</v>
      </c>
      <c r="M856" s="64" t="s">
        <v>275</v>
      </c>
      <c r="N856" s="64" t="s">
        <v>276</v>
      </c>
      <c r="O856" s="67" t="s">
        <v>278</v>
      </c>
      <c r="P856" s="68">
        <v>4001516.58</v>
      </c>
      <c r="Q856" s="68">
        <v>0</v>
      </c>
      <c r="R856" s="68">
        <v>0</v>
      </c>
      <c r="S856" s="65">
        <f t="shared" si="149"/>
        <v>4001516.58</v>
      </c>
      <c r="T856" s="68">
        <f t="shared" si="150"/>
        <v>5835.6665888872685</v>
      </c>
      <c r="U856" s="68">
        <v>6562.2638763307559</v>
      </c>
      <c r="X856" s="8" t="e">
        <f>VLOOKUP(C856,Z:AA,2,FALSE)</f>
        <v>#N/A</v>
      </c>
    </row>
    <row r="857" spans="1:24" ht="35.25" x14ac:dyDescent="0.5">
      <c r="A857" s="8">
        <v>1</v>
      </c>
      <c r="B857" s="134">
        <f>SUBTOTAL(103,$A$745:A857)</f>
        <v>110</v>
      </c>
      <c r="C857" s="41" t="s">
        <v>858</v>
      </c>
      <c r="D857" s="64">
        <v>1975</v>
      </c>
      <c r="E857" s="64"/>
      <c r="F857" s="64" t="s">
        <v>277</v>
      </c>
      <c r="G857" s="64">
        <v>5</v>
      </c>
      <c r="H857" s="64">
        <v>6</v>
      </c>
      <c r="I857" s="65">
        <v>6824.86</v>
      </c>
      <c r="J857" s="65">
        <v>4475.3</v>
      </c>
      <c r="K857" s="65">
        <v>4306.8999999999996</v>
      </c>
      <c r="L857" s="66">
        <v>160</v>
      </c>
      <c r="M857" s="64" t="s">
        <v>275</v>
      </c>
      <c r="N857" s="64" t="s">
        <v>279</v>
      </c>
      <c r="O857" s="67" t="s">
        <v>878</v>
      </c>
      <c r="P857" s="68">
        <v>5486232.3399999999</v>
      </c>
      <c r="Q857" s="68">
        <v>0</v>
      </c>
      <c r="R857" s="68">
        <v>0</v>
      </c>
      <c r="S857" s="65">
        <f t="shared" si="149"/>
        <v>5486232.3399999999</v>
      </c>
      <c r="T857" s="68">
        <f t="shared" si="150"/>
        <v>803.86005573740704</v>
      </c>
      <c r="U857" s="68">
        <v>4523.9799999999996</v>
      </c>
      <c r="X857" s="8" t="e">
        <f>VLOOKUP(C857,Z:AA,2,FALSE)</f>
        <v>#N/A</v>
      </c>
    </row>
    <row r="858" spans="1:24" ht="35.25" x14ac:dyDescent="0.5">
      <c r="A858" s="8">
        <v>1</v>
      </c>
      <c r="B858" s="134">
        <f>SUBTOTAL(103,$A$745:A858)</f>
        <v>111</v>
      </c>
      <c r="C858" s="41" t="s">
        <v>881</v>
      </c>
      <c r="D858" s="64">
        <v>1959</v>
      </c>
      <c r="E858" s="64"/>
      <c r="F858" s="64" t="s">
        <v>277</v>
      </c>
      <c r="G858" s="64">
        <v>2</v>
      </c>
      <c r="H858" s="64">
        <v>1</v>
      </c>
      <c r="I858" s="65">
        <v>309.2</v>
      </c>
      <c r="J858" s="65">
        <v>287.5</v>
      </c>
      <c r="K858" s="65">
        <v>287.5</v>
      </c>
      <c r="L858" s="66">
        <v>14</v>
      </c>
      <c r="M858" s="64" t="s">
        <v>275</v>
      </c>
      <c r="N858" s="64" t="s">
        <v>279</v>
      </c>
      <c r="O858" s="67" t="s">
        <v>1059</v>
      </c>
      <c r="P858" s="68">
        <v>1376791.94</v>
      </c>
      <c r="Q858" s="68">
        <v>0</v>
      </c>
      <c r="R858" s="68">
        <v>0</v>
      </c>
      <c r="S858" s="65">
        <f t="shared" si="149"/>
        <v>1376791.94</v>
      </c>
      <c r="T858" s="68">
        <f t="shared" si="150"/>
        <v>4452.7553040103494</v>
      </c>
      <c r="U858" s="68">
        <v>4752.1899999999996</v>
      </c>
      <c r="X858" s="8" t="e">
        <f>VLOOKUP(C858,Z:AA,2,FALSE)</f>
        <v>#N/A</v>
      </c>
    </row>
    <row r="859" spans="1:24" ht="35.25" x14ac:dyDescent="0.5">
      <c r="B859" s="40" t="s">
        <v>824</v>
      </c>
      <c r="C859" s="133"/>
      <c r="D859" s="64" t="s">
        <v>817</v>
      </c>
      <c r="E859" s="64" t="s">
        <v>817</v>
      </c>
      <c r="F859" s="64" t="s">
        <v>817</v>
      </c>
      <c r="G859" s="64" t="s">
        <v>817</v>
      </c>
      <c r="H859" s="64" t="s">
        <v>817</v>
      </c>
      <c r="I859" s="65">
        <f>I860+I861</f>
        <v>13712.7</v>
      </c>
      <c r="J859" s="65">
        <f t="shared" ref="J859:L859" si="152">J860+J861</f>
        <v>12166.6</v>
      </c>
      <c r="K859" s="65">
        <f t="shared" si="152"/>
        <v>11718.300000000001</v>
      </c>
      <c r="L859" s="66">
        <f t="shared" si="152"/>
        <v>336</v>
      </c>
      <c r="M859" s="64" t="s">
        <v>817</v>
      </c>
      <c r="N859" s="64" t="s">
        <v>817</v>
      </c>
      <c r="O859" s="67" t="s">
        <v>817</v>
      </c>
      <c r="P859" s="68">
        <v>21856214.649999999</v>
      </c>
      <c r="Q859" s="68">
        <v>0</v>
      </c>
      <c r="R859" s="68">
        <v>0</v>
      </c>
      <c r="S859" s="65">
        <f t="shared" si="149"/>
        <v>21856214.649999999</v>
      </c>
      <c r="T859" s="68">
        <f t="shared" si="150"/>
        <v>1593.8666090558386</v>
      </c>
      <c r="U859" s="68">
        <f>MAX(U860:U861)</f>
        <v>5032.9237455165812</v>
      </c>
      <c r="X859" s="8" t="e">
        <f>VLOOKUP(C859,Z:AA,2,FALSE)</f>
        <v>#N/A</v>
      </c>
    </row>
    <row r="860" spans="1:24" ht="35.25" x14ac:dyDescent="0.5">
      <c r="A860" s="8">
        <v>1</v>
      </c>
      <c r="B860" s="134">
        <f>SUBTOTAL(103,$A$745:A860)</f>
        <v>112</v>
      </c>
      <c r="C860" s="40" t="s">
        <v>406</v>
      </c>
      <c r="D860" s="64">
        <v>1981</v>
      </c>
      <c r="E860" s="64">
        <v>2016</v>
      </c>
      <c r="F860" s="64" t="s">
        <v>324</v>
      </c>
      <c r="G860" s="64">
        <v>5</v>
      </c>
      <c r="H860" s="64">
        <v>5</v>
      </c>
      <c r="I860" s="65">
        <v>3982.4</v>
      </c>
      <c r="J860" s="65">
        <v>3501.5</v>
      </c>
      <c r="K860" s="65">
        <v>3375.6</v>
      </c>
      <c r="L860" s="66">
        <v>162</v>
      </c>
      <c r="M860" s="64" t="s">
        <v>275</v>
      </c>
      <c r="N860" s="64" t="s">
        <v>279</v>
      </c>
      <c r="O860" s="67" t="s">
        <v>332</v>
      </c>
      <c r="P860" s="68">
        <v>7550257.2599999998</v>
      </c>
      <c r="Q860" s="68">
        <v>0</v>
      </c>
      <c r="R860" s="68">
        <v>0</v>
      </c>
      <c r="S860" s="65">
        <f t="shared" si="149"/>
        <v>7550257.2599999998</v>
      </c>
      <c r="T860" s="68">
        <f t="shared" si="150"/>
        <v>1895.9063027320208</v>
      </c>
      <c r="U860" s="68">
        <v>3901.9300000000003</v>
      </c>
      <c r="X860" s="8" t="e">
        <f>VLOOKUP(C860,Z:AA,2,FALSE)</f>
        <v>#N/A</v>
      </c>
    </row>
    <row r="861" spans="1:24" ht="35.25" x14ac:dyDescent="0.5">
      <c r="A861" s="8">
        <v>1</v>
      </c>
      <c r="B861" s="134">
        <f>SUBTOTAL(103,$A$745:A861)</f>
        <v>113</v>
      </c>
      <c r="C861" s="40" t="s">
        <v>407</v>
      </c>
      <c r="D861" s="64">
        <v>1999</v>
      </c>
      <c r="E861" s="64">
        <v>2016</v>
      </c>
      <c r="F861" s="64" t="s">
        <v>324</v>
      </c>
      <c r="G861" s="64">
        <v>9</v>
      </c>
      <c r="H861" s="64">
        <v>1</v>
      </c>
      <c r="I861" s="65">
        <v>9730.3000000000011</v>
      </c>
      <c r="J861" s="65">
        <v>8665.1</v>
      </c>
      <c r="K861" s="65">
        <v>8342.7000000000007</v>
      </c>
      <c r="L861" s="66">
        <v>174</v>
      </c>
      <c r="M861" s="64" t="s">
        <v>275</v>
      </c>
      <c r="N861" s="64" t="s">
        <v>279</v>
      </c>
      <c r="O861" s="67" t="s">
        <v>332</v>
      </c>
      <c r="P861" s="68">
        <v>14305957.390000001</v>
      </c>
      <c r="Q861" s="68">
        <v>0</v>
      </c>
      <c r="R861" s="68">
        <v>0</v>
      </c>
      <c r="S861" s="65">
        <f t="shared" si="149"/>
        <v>14305957.390000001</v>
      </c>
      <c r="T861" s="68">
        <f t="shared" si="150"/>
        <v>1470.248336639158</v>
      </c>
      <c r="U861" s="68">
        <v>5032.9237455165812</v>
      </c>
      <c r="X861" s="8" t="e">
        <f>VLOOKUP(C861,Z:AA,2,FALSE)</f>
        <v>#N/A</v>
      </c>
    </row>
    <row r="862" spans="1:24" ht="35.25" x14ac:dyDescent="0.5">
      <c r="B862" s="40" t="s">
        <v>883</v>
      </c>
      <c r="C862" s="133"/>
      <c r="D862" s="64" t="s">
        <v>817</v>
      </c>
      <c r="E862" s="64" t="s">
        <v>817</v>
      </c>
      <c r="F862" s="64" t="s">
        <v>817</v>
      </c>
      <c r="G862" s="64" t="s">
        <v>817</v>
      </c>
      <c r="H862" s="64" t="s">
        <v>817</v>
      </c>
      <c r="I862" s="65">
        <f>SUM(I863:I870)</f>
        <v>45915.810000000005</v>
      </c>
      <c r="J862" s="65">
        <f t="shared" ref="J862:L862" si="153">SUM(J863:J870)</f>
        <v>33236.720000000001</v>
      </c>
      <c r="K862" s="65">
        <f t="shared" si="153"/>
        <v>33236.720000000001</v>
      </c>
      <c r="L862" s="66">
        <f t="shared" si="153"/>
        <v>1959</v>
      </c>
      <c r="M862" s="64" t="s">
        <v>817</v>
      </c>
      <c r="N862" s="64" t="s">
        <v>817</v>
      </c>
      <c r="O862" s="67" t="s">
        <v>960</v>
      </c>
      <c r="P862" s="68">
        <v>51679396.32</v>
      </c>
      <c r="Q862" s="68">
        <v>0</v>
      </c>
      <c r="R862" s="68">
        <v>0</v>
      </c>
      <c r="S862" s="65">
        <f t="shared" si="149"/>
        <v>51679396.32</v>
      </c>
      <c r="T862" s="68">
        <f t="shared" si="150"/>
        <v>1125.5250929908455</v>
      </c>
      <c r="U862" s="68">
        <f>MAX(U863:U870)</f>
        <v>3897.3075196108239</v>
      </c>
      <c r="X862" s="8" t="e">
        <f>VLOOKUP(C862,Z:AA,2,FALSE)</f>
        <v>#N/A</v>
      </c>
    </row>
    <row r="863" spans="1:24" ht="35.25" x14ac:dyDescent="0.5">
      <c r="A863" s="8">
        <v>1</v>
      </c>
      <c r="B863" s="134">
        <f>SUBTOTAL(103,$A$745:A863)</f>
        <v>114</v>
      </c>
      <c r="C863" s="40" t="s">
        <v>667</v>
      </c>
      <c r="D863" s="64">
        <v>1967</v>
      </c>
      <c r="E863" s="64"/>
      <c r="F863" s="64" t="s">
        <v>277</v>
      </c>
      <c r="G863" s="64">
        <v>5</v>
      </c>
      <c r="H863" s="64">
        <v>4</v>
      </c>
      <c r="I863" s="65">
        <v>5264.54</v>
      </c>
      <c r="J863" s="65">
        <v>2547.17</v>
      </c>
      <c r="K863" s="65">
        <v>2547.17</v>
      </c>
      <c r="L863" s="66">
        <v>100</v>
      </c>
      <c r="M863" s="64" t="s">
        <v>275</v>
      </c>
      <c r="N863" s="64" t="s">
        <v>279</v>
      </c>
      <c r="O863" s="67" t="s">
        <v>769</v>
      </c>
      <c r="P863" s="68">
        <v>5121801</v>
      </c>
      <c r="Q863" s="68">
        <v>0</v>
      </c>
      <c r="R863" s="68">
        <v>0</v>
      </c>
      <c r="S863" s="65">
        <f t="shared" si="149"/>
        <v>5121801</v>
      </c>
      <c r="T863" s="68">
        <f t="shared" si="150"/>
        <v>972.8867099499671</v>
      </c>
      <c r="U863" s="68">
        <v>1126.5174659134511</v>
      </c>
      <c r="X863" s="8" t="e">
        <f>VLOOKUP(C863,Z:AA,2,FALSE)</f>
        <v>#N/A</v>
      </c>
    </row>
    <row r="864" spans="1:24" ht="35.25" x14ac:dyDescent="0.5">
      <c r="A864" s="8">
        <v>1</v>
      </c>
      <c r="B864" s="134">
        <f>SUBTOTAL(103,$A$745:A864)</f>
        <v>115</v>
      </c>
      <c r="C864" s="40" t="s">
        <v>668</v>
      </c>
      <c r="D864" s="64">
        <v>1969</v>
      </c>
      <c r="E864" s="64"/>
      <c r="F864" s="64" t="s">
        <v>277</v>
      </c>
      <c r="G864" s="64">
        <v>5</v>
      </c>
      <c r="H864" s="64">
        <v>8</v>
      </c>
      <c r="I864" s="65">
        <v>8212.5400000000009</v>
      </c>
      <c r="J864" s="65">
        <v>5998.64</v>
      </c>
      <c r="K864" s="65">
        <v>5998.64</v>
      </c>
      <c r="L864" s="66">
        <v>252</v>
      </c>
      <c r="M864" s="64" t="s">
        <v>275</v>
      </c>
      <c r="N864" s="64" t="s">
        <v>279</v>
      </c>
      <c r="O864" s="67" t="s">
        <v>769</v>
      </c>
      <c r="P864" s="68">
        <v>8124000</v>
      </c>
      <c r="Q864" s="68">
        <v>0</v>
      </c>
      <c r="R864" s="68">
        <v>0</v>
      </c>
      <c r="S864" s="65">
        <f t="shared" si="149"/>
        <v>8124000</v>
      </c>
      <c r="T864" s="68">
        <f t="shared" si="150"/>
        <v>989.21892617874607</v>
      </c>
      <c r="U864" s="68">
        <v>1245.8923853034505</v>
      </c>
      <c r="X864" s="8" t="e">
        <f>VLOOKUP(C864,Z:AA,2,FALSE)</f>
        <v>#N/A</v>
      </c>
    </row>
    <row r="865" spans="1:24" ht="35.25" x14ac:dyDescent="0.5">
      <c r="A865" s="8">
        <v>1</v>
      </c>
      <c r="B865" s="134">
        <f>SUBTOTAL(103,$A$745:A865)</f>
        <v>116</v>
      </c>
      <c r="C865" s="40" t="s">
        <v>674</v>
      </c>
      <c r="D865" s="64">
        <v>1962</v>
      </c>
      <c r="E865" s="64"/>
      <c r="F865" s="64" t="s">
        <v>277</v>
      </c>
      <c r="G865" s="64">
        <v>4</v>
      </c>
      <c r="H865" s="64">
        <v>3</v>
      </c>
      <c r="I865" s="65">
        <v>2140.73</v>
      </c>
      <c r="J865" s="65">
        <v>1833.43</v>
      </c>
      <c r="K865" s="65">
        <v>1833.43</v>
      </c>
      <c r="L865" s="66">
        <v>72</v>
      </c>
      <c r="M865" s="64" t="s">
        <v>275</v>
      </c>
      <c r="N865" s="64" t="s">
        <v>279</v>
      </c>
      <c r="O865" s="67" t="s">
        <v>768</v>
      </c>
      <c r="P865" s="68">
        <v>4742041.0599999996</v>
      </c>
      <c r="Q865" s="68">
        <v>0</v>
      </c>
      <c r="R865" s="68">
        <v>0</v>
      </c>
      <c r="S865" s="65">
        <f t="shared" si="149"/>
        <v>4742041.0599999996</v>
      </c>
      <c r="T865" s="68">
        <f t="shared" si="150"/>
        <v>2215.1514016246792</v>
      </c>
      <c r="U865" s="68">
        <v>3897.3075196108239</v>
      </c>
      <c r="X865" s="8" t="e">
        <f>VLOOKUP(C865,Z:AA,2,FALSE)</f>
        <v>#N/A</v>
      </c>
    </row>
    <row r="866" spans="1:24" ht="35.25" x14ac:dyDescent="0.5">
      <c r="A866" s="8">
        <v>1</v>
      </c>
      <c r="B866" s="134">
        <f>SUBTOTAL(103,$A$745:A866)</f>
        <v>117</v>
      </c>
      <c r="C866" s="40" t="s">
        <v>672</v>
      </c>
      <c r="D866" s="64">
        <v>1982</v>
      </c>
      <c r="E866" s="64"/>
      <c r="F866" s="64" t="s">
        <v>277</v>
      </c>
      <c r="G866" s="64">
        <v>9</v>
      </c>
      <c r="H866" s="64">
        <v>6</v>
      </c>
      <c r="I866" s="65">
        <v>12114.8</v>
      </c>
      <c r="J866" s="65">
        <v>10694</v>
      </c>
      <c r="K866" s="65">
        <v>10694</v>
      </c>
      <c r="L866" s="66">
        <v>559</v>
      </c>
      <c r="M866" s="64" t="s">
        <v>275</v>
      </c>
      <c r="N866" s="64" t="s">
        <v>279</v>
      </c>
      <c r="O866" s="67" t="s">
        <v>771</v>
      </c>
      <c r="P866" s="68">
        <v>9052752</v>
      </c>
      <c r="Q866" s="68">
        <v>0</v>
      </c>
      <c r="R866" s="68">
        <v>0</v>
      </c>
      <c r="S866" s="65">
        <f t="shared" si="149"/>
        <v>9052752</v>
      </c>
      <c r="T866" s="68">
        <f t="shared" si="150"/>
        <v>747.2473338396012</v>
      </c>
      <c r="U866" s="68">
        <v>904.21414468253704</v>
      </c>
      <c r="X866" s="8" t="e">
        <f>VLOOKUP(C866,Z:AA,2,FALSE)</f>
        <v>#N/A</v>
      </c>
    </row>
    <row r="867" spans="1:24" ht="35.25" x14ac:dyDescent="0.5">
      <c r="A867" s="8">
        <v>1</v>
      </c>
      <c r="B867" s="134">
        <f>SUBTOTAL(103,$A$745:A867)</f>
        <v>118</v>
      </c>
      <c r="C867" s="40" t="s">
        <v>686</v>
      </c>
      <c r="D867" s="64">
        <v>1975</v>
      </c>
      <c r="E867" s="64"/>
      <c r="F867" s="64" t="s">
        <v>277</v>
      </c>
      <c r="G867" s="64">
        <v>5</v>
      </c>
      <c r="H867" s="64">
        <v>1</v>
      </c>
      <c r="I867" s="65">
        <v>2310.5</v>
      </c>
      <c r="J867" s="65">
        <v>830.8</v>
      </c>
      <c r="K867" s="65">
        <v>830.8</v>
      </c>
      <c r="L867" s="66">
        <v>86</v>
      </c>
      <c r="M867" s="64" t="s">
        <v>275</v>
      </c>
      <c r="N867" s="64" t="s">
        <v>279</v>
      </c>
      <c r="O867" s="67" t="s">
        <v>768</v>
      </c>
      <c r="P867" s="68">
        <v>6820409.8600000003</v>
      </c>
      <c r="Q867" s="68">
        <v>0</v>
      </c>
      <c r="R867" s="68">
        <v>0</v>
      </c>
      <c r="S867" s="65">
        <f t="shared" si="149"/>
        <v>6820409.8600000003</v>
      </c>
      <c r="T867" s="68">
        <f t="shared" si="150"/>
        <v>2951.9194373512228</v>
      </c>
      <c r="U867" s="68">
        <v>2951.9194373512228</v>
      </c>
      <c r="X867" s="8" t="e">
        <f>VLOOKUP(C867,Z:AA,2,FALSE)</f>
        <v>#N/A</v>
      </c>
    </row>
    <row r="868" spans="1:24" ht="35.25" x14ac:dyDescent="0.5">
      <c r="A868" s="8">
        <v>1</v>
      </c>
      <c r="B868" s="134">
        <f>SUBTOTAL(103,$A$745:A868)</f>
        <v>119</v>
      </c>
      <c r="C868" s="40" t="s">
        <v>690</v>
      </c>
      <c r="D868" s="64">
        <v>1982</v>
      </c>
      <c r="E868" s="64"/>
      <c r="F868" s="64" t="s">
        <v>277</v>
      </c>
      <c r="G868" s="64">
        <v>9</v>
      </c>
      <c r="H868" s="64">
        <v>4</v>
      </c>
      <c r="I868" s="65">
        <v>9363</v>
      </c>
      <c r="J868" s="65">
        <v>5631</v>
      </c>
      <c r="K868" s="65">
        <v>5631</v>
      </c>
      <c r="L868" s="66">
        <v>549</v>
      </c>
      <c r="M868" s="64" t="s">
        <v>275</v>
      </c>
      <c r="N868" s="64" t="s">
        <v>279</v>
      </c>
      <c r="O868" s="67" t="s">
        <v>776</v>
      </c>
      <c r="P868" s="68">
        <v>9102212.3999999985</v>
      </c>
      <c r="Q868" s="68">
        <v>0</v>
      </c>
      <c r="R868" s="68">
        <v>0</v>
      </c>
      <c r="S868" s="65">
        <f t="shared" si="149"/>
        <v>9102212.3999999985</v>
      </c>
      <c r="T868" s="68">
        <f t="shared" si="150"/>
        <v>972.14700416533151</v>
      </c>
      <c r="U868" s="68">
        <v>1176.3562505607179</v>
      </c>
      <c r="X868" s="8" t="e">
        <f>VLOOKUP(C868,Z:AA,2,FALSE)</f>
        <v>#N/A</v>
      </c>
    </row>
    <row r="869" spans="1:24" ht="35.25" x14ac:dyDescent="0.5">
      <c r="A869" s="8">
        <v>1</v>
      </c>
      <c r="B869" s="134">
        <f>SUBTOTAL(103,$A$745:A869)</f>
        <v>120</v>
      </c>
      <c r="C869" s="40" t="s">
        <v>694</v>
      </c>
      <c r="D869" s="64">
        <v>1966</v>
      </c>
      <c r="E869" s="64"/>
      <c r="F869" s="64" t="s">
        <v>277</v>
      </c>
      <c r="G869" s="64">
        <v>5</v>
      </c>
      <c r="H869" s="64">
        <v>4</v>
      </c>
      <c r="I869" s="65">
        <v>3420.4</v>
      </c>
      <c r="J869" s="65">
        <v>2916.6</v>
      </c>
      <c r="K869" s="65">
        <v>2916.6</v>
      </c>
      <c r="L869" s="66">
        <v>133</v>
      </c>
      <c r="M869" s="64" t="s">
        <v>275</v>
      </c>
      <c r="N869" s="64" t="s">
        <v>279</v>
      </c>
      <c r="O869" s="67" t="s">
        <v>775</v>
      </c>
      <c r="P869" s="68">
        <v>4594480</v>
      </c>
      <c r="Q869" s="68">
        <v>0</v>
      </c>
      <c r="R869" s="68">
        <v>0</v>
      </c>
      <c r="S869" s="65">
        <f t="shared" si="149"/>
        <v>4594480</v>
      </c>
      <c r="T869" s="68">
        <f t="shared" si="150"/>
        <v>1343.2580984680153</v>
      </c>
      <c r="U869" s="68">
        <v>1555.3750438545198</v>
      </c>
      <c r="X869" s="8" t="e">
        <f>VLOOKUP(C869,Z:AA,2,FALSE)</f>
        <v>#N/A</v>
      </c>
    </row>
    <row r="870" spans="1:24" ht="35.25" x14ac:dyDescent="0.5">
      <c r="A870" s="8">
        <v>1</v>
      </c>
      <c r="B870" s="134">
        <f>SUBTOTAL(103,$A$745:A870)</f>
        <v>121</v>
      </c>
      <c r="C870" s="40" t="s">
        <v>693</v>
      </c>
      <c r="D870" s="64">
        <v>1972</v>
      </c>
      <c r="E870" s="64"/>
      <c r="F870" s="64" t="s">
        <v>277</v>
      </c>
      <c r="G870" s="64">
        <v>5</v>
      </c>
      <c r="H870" s="64">
        <v>4</v>
      </c>
      <c r="I870" s="65">
        <v>3089.3</v>
      </c>
      <c r="J870" s="65">
        <v>2785.08</v>
      </c>
      <c r="K870" s="65">
        <v>2785.08</v>
      </c>
      <c r="L870" s="66">
        <v>208</v>
      </c>
      <c r="M870" s="64" t="s">
        <v>275</v>
      </c>
      <c r="N870" s="64" t="s">
        <v>279</v>
      </c>
      <c r="O870" s="67" t="s">
        <v>771</v>
      </c>
      <c r="P870" s="68">
        <v>4121700</v>
      </c>
      <c r="Q870" s="68">
        <v>0</v>
      </c>
      <c r="R870" s="68">
        <v>0</v>
      </c>
      <c r="S870" s="65">
        <f t="shared" si="149"/>
        <v>4121700</v>
      </c>
      <c r="T870" s="68">
        <f t="shared" si="150"/>
        <v>1334.1857378694201</v>
      </c>
      <c r="U870" s="68">
        <v>1614.1836041167712</v>
      </c>
      <c r="X870" s="8" t="e">
        <f>VLOOKUP(C870,Z:AA,2,FALSE)</f>
        <v>#N/A</v>
      </c>
    </row>
    <row r="871" spans="1:24" ht="35.25" x14ac:dyDescent="0.5">
      <c r="B871" s="40" t="s">
        <v>884</v>
      </c>
      <c r="C871" s="40"/>
      <c r="D871" s="64" t="s">
        <v>817</v>
      </c>
      <c r="E871" s="64" t="s">
        <v>817</v>
      </c>
      <c r="F871" s="64" t="s">
        <v>817</v>
      </c>
      <c r="G871" s="64" t="s">
        <v>817</v>
      </c>
      <c r="H871" s="64" t="s">
        <v>817</v>
      </c>
      <c r="I871" s="65">
        <f>SUM(I872:I874)</f>
        <v>10829.900000000001</v>
      </c>
      <c r="J871" s="65">
        <f t="shared" ref="J871:L871" si="154">SUM(J872:J874)</f>
        <v>8332</v>
      </c>
      <c r="K871" s="65">
        <f t="shared" si="154"/>
        <v>7894.4000000000005</v>
      </c>
      <c r="L871" s="66">
        <f t="shared" si="154"/>
        <v>305</v>
      </c>
      <c r="M871" s="64" t="s">
        <v>817</v>
      </c>
      <c r="N871" s="64" t="s">
        <v>817</v>
      </c>
      <c r="O871" s="67" t="s">
        <v>960</v>
      </c>
      <c r="P871" s="68">
        <v>9890638.1399999987</v>
      </c>
      <c r="Q871" s="68">
        <v>0</v>
      </c>
      <c r="R871" s="68">
        <v>0</v>
      </c>
      <c r="S871" s="65">
        <f t="shared" si="149"/>
        <v>9890638.1399999987</v>
      </c>
      <c r="T871" s="68">
        <f t="shared" si="150"/>
        <v>913.27141894200292</v>
      </c>
      <c r="U871" s="68">
        <f>MAX(U872:U874)</f>
        <v>2479.7489353441838</v>
      </c>
      <c r="X871" s="8" t="e">
        <f>VLOOKUP(C871,Z:AA,2,FALSE)</f>
        <v>#N/A</v>
      </c>
    </row>
    <row r="872" spans="1:24" ht="35.25" x14ac:dyDescent="0.5">
      <c r="A872" s="8">
        <v>1</v>
      </c>
      <c r="B872" s="134">
        <f>SUBTOTAL(103,$A$745:A872)</f>
        <v>122</v>
      </c>
      <c r="C872" s="40" t="s">
        <v>699</v>
      </c>
      <c r="D872" s="64">
        <v>1992</v>
      </c>
      <c r="E872" s="64"/>
      <c r="F872" s="64" t="s">
        <v>324</v>
      </c>
      <c r="G872" s="64">
        <v>5</v>
      </c>
      <c r="H872" s="64">
        <v>3</v>
      </c>
      <c r="I872" s="65">
        <v>5482.2</v>
      </c>
      <c r="J872" s="65">
        <v>3303.8</v>
      </c>
      <c r="K872" s="65">
        <v>3096.3</v>
      </c>
      <c r="L872" s="66">
        <v>147</v>
      </c>
      <c r="M872" s="64" t="s">
        <v>275</v>
      </c>
      <c r="N872" s="64" t="s">
        <v>279</v>
      </c>
      <c r="O872" s="67" t="s">
        <v>773</v>
      </c>
      <c r="P872" s="68">
        <v>4229613.5999999996</v>
      </c>
      <c r="Q872" s="68">
        <v>0</v>
      </c>
      <c r="R872" s="68">
        <v>0</v>
      </c>
      <c r="S872" s="65">
        <f t="shared" si="149"/>
        <v>4229613.5999999996</v>
      </c>
      <c r="T872" s="68">
        <f t="shared" si="150"/>
        <v>771.5175659406807</v>
      </c>
      <c r="U872" s="68">
        <v>933.58258290467325</v>
      </c>
      <c r="X872" s="8" t="e">
        <f>VLOOKUP(C872,Z:AA,2,FALSE)</f>
        <v>#N/A</v>
      </c>
    </row>
    <row r="873" spans="1:24" ht="35.25" x14ac:dyDescent="0.5">
      <c r="A873" s="8">
        <v>1</v>
      </c>
      <c r="B873" s="134">
        <f>SUBTOTAL(103,$A$745:A873)</f>
        <v>123</v>
      </c>
      <c r="C873" s="40" t="s">
        <v>700</v>
      </c>
      <c r="D873" s="64">
        <v>1991</v>
      </c>
      <c r="E873" s="64"/>
      <c r="F873" s="64" t="s">
        <v>324</v>
      </c>
      <c r="G873" s="64">
        <v>5</v>
      </c>
      <c r="H873" s="64">
        <v>4</v>
      </c>
      <c r="I873" s="65">
        <v>4678</v>
      </c>
      <c r="J873" s="65">
        <v>4678</v>
      </c>
      <c r="K873" s="65">
        <v>4497.6000000000004</v>
      </c>
      <c r="L873" s="66">
        <v>145</v>
      </c>
      <c r="M873" s="64" t="s">
        <v>275</v>
      </c>
      <c r="N873" s="64" t="s">
        <v>279</v>
      </c>
      <c r="O873" s="67" t="s">
        <v>773</v>
      </c>
      <c r="P873" s="68">
        <v>4226815.84</v>
      </c>
      <c r="Q873" s="68">
        <v>0</v>
      </c>
      <c r="R873" s="68">
        <v>0</v>
      </c>
      <c r="S873" s="65">
        <f t="shared" si="149"/>
        <v>4226815.84</v>
      </c>
      <c r="T873" s="68">
        <f t="shared" si="150"/>
        <v>903.55191107310816</v>
      </c>
      <c r="U873" s="68">
        <v>1019.0677382745565</v>
      </c>
      <c r="X873" s="8" t="e">
        <f>VLOOKUP(C873,Z:AA,2,FALSE)</f>
        <v>#N/A</v>
      </c>
    </row>
    <row r="874" spans="1:24" ht="35.25" x14ac:dyDescent="0.5">
      <c r="A874" s="8">
        <v>1</v>
      </c>
      <c r="B874" s="134">
        <f>SUBTOTAL(103,$A$745:A874)</f>
        <v>124</v>
      </c>
      <c r="C874" s="40" t="s">
        <v>697</v>
      </c>
      <c r="D874" s="64">
        <v>1966</v>
      </c>
      <c r="E874" s="64"/>
      <c r="F874" s="64" t="s">
        <v>277</v>
      </c>
      <c r="G874" s="64">
        <v>2</v>
      </c>
      <c r="H874" s="64">
        <v>2</v>
      </c>
      <c r="I874" s="65">
        <v>669.7</v>
      </c>
      <c r="J874" s="65">
        <v>350.2</v>
      </c>
      <c r="K874" s="65">
        <v>300.5</v>
      </c>
      <c r="L874" s="66">
        <v>13</v>
      </c>
      <c r="M874" s="64" t="s">
        <v>275</v>
      </c>
      <c r="N874" s="64" t="s">
        <v>279</v>
      </c>
      <c r="O874" s="67" t="s">
        <v>773</v>
      </c>
      <c r="P874" s="68">
        <v>1434208.7</v>
      </c>
      <c r="Q874" s="68">
        <v>0</v>
      </c>
      <c r="R874" s="68">
        <v>0</v>
      </c>
      <c r="S874" s="65">
        <f t="shared" si="149"/>
        <v>1434208.7</v>
      </c>
      <c r="T874" s="68">
        <f t="shared" si="150"/>
        <v>2141.5689114528891</v>
      </c>
      <c r="U874" s="68">
        <v>2479.7489353441838</v>
      </c>
      <c r="X874" s="8" t="e">
        <f>VLOOKUP(C874,Z:AA,2,FALSE)</f>
        <v>#N/A</v>
      </c>
    </row>
    <row r="875" spans="1:24" ht="35.25" x14ac:dyDescent="0.5">
      <c r="B875" s="40" t="s">
        <v>885</v>
      </c>
      <c r="C875" s="40"/>
      <c r="D875" s="64" t="s">
        <v>817</v>
      </c>
      <c r="E875" s="64" t="s">
        <v>817</v>
      </c>
      <c r="F875" s="64" t="s">
        <v>817</v>
      </c>
      <c r="G875" s="64" t="s">
        <v>817</v>
      </c>
      <c r="H875" s="64" t="s">
        <v>817</v>
      </c>
      <c r="I875" s="65">
        <f>I876+I877</f>
        <v>4408.6000000000004</v>
      </c>
      <c r="J875" s="65">
        <f t="shared" ref="J875:L875" si="155">J876+J877</f>
        <v>4188.5</v>
      </c>
      <c r="K875" s="65">
        <f t="shared" si="155"/>
        <v>1566.9</v>
      </c>
      <c r="L875" s="66">
        <f t="shared" si="155"/>
        <v>120</v>
      </c>
      <c r="M875" s="64" t="s">
        <v>817</v>
      </c>
      <c r="N875" s="64" t="s">
        <v>817</v>
      </c>
      <c r="O875" s="67" t="s">
        <v>960</v>
      </c>
      <c r="P875" s="68">
        <v>11422752.699999999</v>
      </c>
      <c r="Q875" s="68">
        <v>0</v>
      </c>
      <c r="R875" s="68">
        <v>0</v>
      </c>
      <c r="S875" s="65">
        <f t="shared" si="149"/>
        <v>11422752.699999999</v>
      </c>
      <c r="T875" s="68">
        <f t="shared" si="150"/>
        <v>2591.0159007394632</v>
      </c>
      <c r="U875" s="68">
        <f>MAX(U876:U877)</f>
        <v>11385.784069254521</v>
      </c>
      <c r="X875" s="8" t="e">
        <f>VLOOKUP(C875,Z:AA,2,FALSE)</f>
        <v>#N/A</v>
      </c>
    </row>
    <row r="876" spans="1:24" ht="35.25" x14ac:dyDescent="0.5">
      <c r="A876" s="8">
        <v>1</v>
      </c>
      <c r="B876" s="134">
        <f>SUBTOTAL(103,$A$745:A876)</f>
        <v>125</v>
      </c>
      <c r="C876" s="40" t="s">
        <v>703</v>
      </c>
      <c r="D876" s="64">
        <v>1882</v>
      </c>
      <c r="E876" s="64"/>
      <c r="F876" s="64" t="s">
        <v>277</v>
      </c>
      <c r="G876" s="64">
        <v>3</v>
      </c>
      <c r="H876" s="64">
        <v>3</v>
      </c>
      <c r="I876" s="65">
        <v>3501.8</v>
      </c>
      <c r="J876" s="65">
        <v>3352.4</v>
      </c>
      <c r="K876" s="65">
        <v>1028.9000000000001</v>
      </c>
      <c r="L876" s="66">
        <v>87</v>
      </c>
      <c r="M876" s="64" t="s">
        <v>275</v>
      </c>
      <c r="N876" s="64" t="s">
        <v>279</v>
      </c>
      <c r="O876" s="67" t="s">
        <v>774</v>
      </c>
      <c r="P876" s="68">
        <v>4240119.51</v>
      </c>
      <c r="Q876" s="68">
        <v>0</v>
      </c>
      <c r="R876" s="68">
        <v>0</v>
      </c>
      <c r="S876" s="65">
        <f t="shared" si="149"/>
        <v>4240119.51</v>
      </c>
      <c r="T876" s="68">
        <f t="shared" si="150"/>
        <v>1210.839999428865</v>
      </c>
      <c r="U876" s="68">
        <v>2753.19</v>
      </c>
      <c r="X876" s="8" t="e">
        <f>VLOOKUP(C876,Z:AA,2,FALSE)</f>
        <v>#N/A</v>
      </c>
    </row>
    <row r="877" spans="1:24" ht="35.25" x14ac:dyDescent="0.5">
      <c r="A877" s="8">
        <v>1</v>
      </c>
      <c r="B877" s="134">
        <f>SUBTOTAL(103,$A$745:A877)</f>
        <v>126</v>
      </c>
      <c r="C877" s="40" t="s">
        <v>707</v>
      </c>
      <c r="D877" s="64">
        <v>1952</v>
      </c>
      <c r="E877" s="64"/>
      <c r="F877" s="64" t="s">
        <v>277</v>
      </c>
      <c r="G877" s="64">
        <v>2</v>
      </c>
      <c r="H877" s="64">
        <v>2</v>
      </c>
      <c r="I877" s="65">
        <v>906.8</v>
      </c>
      <c r="J877" s="65">
        <v>836.1</v>
      </c>
      <c r="K877" s="65">
        <v>538</v>
      </c>
      <c r="L877" s="66">
        <v>33</v>
      </c>
      <c r="M877" s="64" t="s">
        <v>275</v>
      </c>
      <c r="N877" s="64" t="s">
        <v>279</v>
      </c>
      <c r="O877" s="67" t="s">
        <v>774</v>
      </c>
      <c r="P877" s="68">
        <v>7182633.1900000004</v>
      </c>
      <c r="Q877" s="68">
        <v>0</v>
      </c>
      <c r="R877" s="68">
        <v>0</v>
      </c>
      <c r="S877" s="65">
        <f t="shared" si="149"/>
        <v>7182633.1900000004</v>
      </c>
      <c r="T877" s="68">
        <f t="shared" si="150"/>
        <v>7920.8570688134105</v>
      </c>
      <c r="U877" s="68">
        <v>11385.784069254521</v>
      </c>
      <c r="X877" s="8" t="e">
        <f>VLOOKUP(C877,Z:AA,2,FALSE)</f>
        <v>#N/A</v>
      </c>
    </row>
    <row r="878" spans="1:24" ht="35.25" x14ac:dyDescent="0.5">
      <c r="B878" s="40" t="s">
        <v>886</v>
      </c>
      <c r="C878" s="40"/>
      <c r="D878" s="64" t="s">
        <v>817</v>
      </c>
      <c r="E878" s="64" t="s">
        <v>817</v>
      </c>
      <c r="F878" s="64" t="s">
        <v>817</v>
      </c>
      <c r="G878" s="64" t="s">
        <v>817</v>
      </c>
      <c r="H878" s="64" t="s">
        <v>817</v>
      </c>
      <c r="I878" s="65">
        <f>I879+I880</f>
        <v>8897</v>
      </c>
      <c r="J878" s="65">
        <f t="shared" ref="J878:L878" si="156">J879+J880</f>
        <v>6664.5</v>
      </c>
      <c r="K878" s="65">
        <f t="shared" si="156"/>
        <v>6664.5</v>
      </c>
      <c r="L878" s="66">
        <f t="shared" si="156"/>
        <v>313</v>
      </c>
      <c r="M878" s="64" t="s">
        <v>817</v>
      </c>
      <c r="N878" s="64" t="s">
        <v>817</v>
      </c>
      <c r="O878" s="67" t="s">
        <v>960</v>
      </c>
      <c r="P878" s="68">
        <v>9642280</v>
      </c>
      <c r="Q878" s="68">
        <v>0</v>
      </c>
      <c r="R878" s="68">
        <v>0</v>
      </c>
      <c r="S878" s="65">
        <f t="shared" si="149"/>
        <v>9642280</v>
      </c>
      <c r="T878" s="68">
        <f t="shared" si="150"/>
        <v>1083.7675620995842</v>
      </c>
      <c r="U878" s="68">
        <f>MAX(U879:U880)</f>
        <v>1344.1913257788849</v>
      </c>
      <c r="X878" s="8" t="e">
        <f>VLOOKUP(C878,Z:AA,2,FALSE)</f>
        <v>#N/A</v>
      </c>
    </row>
    <row r="879" spans="1:24" ht="35.25" x14ac:dyDescent="0.5">
      <c r="A879" s="8">
        <v>1</v>
      </c>
      <c r="B879" s="134">
        <f>SUBTOTAL(103,$A$745:A879)</f>
        <v>127</v>
      </c>
      <c r="C879" s="40" t="s">
        <v>712</v>
      </c>
      <c r="D879" s="64">
        <v>1986</v>
      </c>
      <c r="E879" s="64"/>
      <c r="F879" s="64" t="s">
        <v>277</v>
      </c>
      <c r="G879" s="64">
        <v>5</v>
      </c>
      <c r="H879" s="64">
        <v>4</v>
      </c>
      <c r="I879" s="65">
        <v>3732.9</v>
      </c>
      <c r="J879" s="65">
        <v>2826.7</v>
      </c>
      <c r="K879" s="65">
        <v>2826.7</v>
      </c>
      <c r="L879" s="66">
        <v>115</v>
      </c>
      <c r="M879" s="64" t="s">
        <v>275</v>
      </c>
      <c r="N879" s="64" t="s">
        <v>279</v>
      </c>
      <c r="O879" s="67" t="s">
        <v>777</v>
      </c>
      <c r="P879" s="68">
        <v>4146680</v>
      </c>
      <c r="Q879" s="68">
        <v>0</v>
      </c>
      <c r="R879" s="68">
        <v>0</v>
      </c>
      <c r="S879" s="65">
        <f t="shared" si="149"/>
        <v>4146680</v>
      </c>
      <c r="T879" s="68">
        <f t="shared" si="150"/>
        <v>1110.8467947172439</v>
      </c>
      <c r="U879" s="68">
        <v>1344.1913257788849</v>
      </c>
      <c r="X879" s="8" t="e">
        <f>VLOOKUP(C879,Z:AA,2,FALSE)</f>
        <v>#N/A</v>
      </c>
    </row>
    <row r="880" spans="1:24" ht="35.25" x14ac:dyDescent="0.5">
      <c r="A880" s="8">
        <v>1</v>
      </c>
      <c r="B880" s="134">
        <f>SUBTOTAL(103,$A$745:A880)</f>
        <v>128</v>
      </c>
      <c r="C880" s="40" t="s">
        <v>716</v>
      </c>
      <c r="D880" s="64">
        <v>1986</v>
      </c>
      <c r="E880" s="64"/>
      <c r="F880" s="64" t="s">
        <v>277</v>
      </c>
      <c r="G880" s="64">
        <v>5</v>
      </c>
      <c r="H880" s="64">
        <v>6</v>
      </c>
      <c r="I880" s="65">
        <v>5164.1000000000004</v>
      </c>
      <c r="J880" s="65">
        <v>3837.8</v>
      </c>
      <c r="K880" s="65">
        <v>3837.8</v>
      </c>
      <c r="L880" s="66">
        <v>198</v>
      </c>
      <c r="M880" s="64" t="s">
        <v>275</v>
      </c>
      <c r="N880" s="64" t="s">
        <v>279</v>
      </c>
      <c r="O880" s="67" t="s">
        <v>778</v>
      </c>
      <c r="P880" s="68">
        <v>5495600</v>
      </c>
      <c r="Q880" s="68">
        <v>0</v>
      </c>
      <c r="R880" s="68">
        <v>0</v>
      </c>
      <c r="S880" s="65">
        <f t="shared" si="149"/>
        <v>5495600</v>
      </c>
      <c r="T880" s="68">
        <f t="shared" si="150"/>
        <v>1064.1931798377257</v>
      </c>
      <c r="U880" s="68">
        <v>1287.7376503166088</v>
      </c>
      <c r="X880" s="8" t="e">
        <f>VLOOKUP(C880,Z:AA,2,FALSE)</f>
        <v>#N/A</v>
      </c>
    </row>
    <row r="881" spans="1:24" ht="35.25" x14ac:dyDescent="0.5">
      <c r="B881" s="40" t="s">
        <v>887</v>
      </c>
      <c r="C881" s="133"/>
      <c r="D881" s="64" t="s">
        <v>817</v>
      </c>
      <c r="E881" s="64" t="s">
        <v>817</v>
      </c>
      <c r="F881" s="64" t="s">
        <v>817</v>
      </c>
      <c r="G881" s="64" t="s">
        <v>817</v>
      </c>
      <c r="H881" s="64" t="s">
        <v>817</v>
      </c>
      <c r="I881" s="65">
        <f>I882</f>
        <v>1801.1</v>
      </c>
      <c r="J881" s="65">
        <f t="shared" ref="J881:L881" si="157">J882</f>
        <v>277.10000000000002</v>
      </c>
      <c r="K881" s="65">
        <f t="shared" si="157"/>
        <v>277.10000000000002</v>
      </c>
      <c r="L881" s="66">
        <f t="shared" si="157"/>
        <v>15</v>
      </c>
      <c r="M881" s="64" t="s">
        <v>817</v>
      </c>
      <c r="N881" s="64" t="s">
        <v>817</v>
      </c>
      <c r="O881" s="67" t="s">
        <v>960</v>
      </c>
      <c r="P881" s="68">
        <v>4369866.08</v>
      </c>
      <c r="Q881" s="68">
        <v>0</v>
      </c>
      <c r="R881" s="68">
        <v>0</v>
      </c>
      <c r="S881" s="65">
        <f t="shared" si="149"/>
        <v>4369866.08</v>
      </c>
      <c r="T881" s="68">
        <f t="shared" si="150"/>
        <v>2426.2206873577261</v>
      </c>
      <c r="U881" s="68">
        <f>U882</f>
        <v>24282.765876460766</v>
      </c>
      <c r="X881" s="8" t="e">
        <f>VLOOKUP(C881,Z:AA,2,FALSE)</f>
        <v>#N/A</v>
      </c>
    </row>
    <row r="882" spans="1:24" ht="35.25" x14ac:dyDescent="0.5">
      <c r="A882" s="8">
        <v>1</v>
      </c>
      <c r="B882" s="134">
        <f>SUBTOTAL(103,$A$745:A882)</f>
        <v>129</v>
      </c>
      <c r="C882" s="40" t="s">
        <v>736</v>
      </c>
      <c r="D882" s="64">
        <v>1968</v>
      </c>
      <c r="E882" s="64"/>
      <c r="F882" s="64" t="s">
        <v>277</v>
      </c>
      <c r="G882" s="64">
        <v>2</v>
      </c>
      <c r="H882" s="64">
        <v>1</v>
      </c>
      <c r="I882" s="65">
        <v>1801.1</v>
      </c>
      <c r="J882" s="65">
        <v>277.10000000000002</v>
      </c>
      <c r="K882" s="65">
        <v>277.10000000000002</v>
      </c>
      <c r="L882" s="66">
        <v>15</v>
      </c>
      <c r="M882" s="64" t="s">
        <v>275</v>
      </c>
      <c r="N882" s="64" t="s">
        <v>279</v>
      </c>
      <c r="O882" s="67" t="s">
        <v>784</v>
      </c>
      <c r="P882" s="68">
        <v>4369866.08</v>
      </c>
      <c r="Q882" s="68">
        <v>0</v>
      </c>
      <c r="R882" s="68">
        <v>0</v>
      </c>
      <c r="S882" s="65">
        <f t="shared" si="149"/>
        <v>4369866.08</v>
      </c>
      <c r="T882" s="68">
        <f t="shared" si="150"/>
        <v>2426.2206873577261</v>
      </c>
      <c r="U882" s="68">
        <v>24282.765876460766</v>
      </c>
      <c r="X882" s="8" t="str">
        <f>VLOOKUP(C882,Z:AA,2,FALSE)</f>
        <v>ООО "ЖЭК"Никологоры"</v>
      </c>
    </row>
    <row r="883" spans="1:24" ht="35.25" x14ac:dyDescent="0.5">
      <c r="B883" s="40" t="s">
        <v>888</v>
      </c>
      <c r="C883" s="40"/>
      <c r="D883" s="64" t="s">
        <v>817</v>
      </c>
      <c r="E883" s="64" t="s">
        <v>817</v>
      </c>
      <c r="F883" s="64" t="s">
        <v>817</v>
      </c>
      <c r="G883" s="64" t="s">
        <v>817</v>
      </c>
      <c r="H883" s="64" t="s">
        <v>817</v>
      </c>
      <c r="I883" s="65">
        <f>I884</f>
        <v>1070.8</v>
      </c>
      <c r="J883" s="65">
        <f t="shared" ref="J883:L883" si="158">J884</f>
        <v>942</v>
      </c>
      <c r="K883" s="65">
        <f t="shared" si="158"/>
        <v>942</v>
      </c>
      <c r="L883" s="66">
        <f t="shared" si="158"/>
        <v>42</v>
      </c>
      <c r="M883" s="64" t="s">
        <v>817</v>
      </c>
      <c r="N883" s="64" t="s">
        <v>817</v>
      </c>
      <c r="O883" s="67" t="s">
        <v>960</v>
      </c>
      <c r="P883" s="68">
        <v>2936950.21</v>
      </c>
      <c r="Q883" s="68">
        <v>0</v>
      </c>
      <c r="R883" s="68">
        <v>0</v>
      </c>
      <c r="S883" s="65">
        <f t="shared" si="149"/>
        <v>2936950.21</v>
      </c>
      <c r="T883" s="68">
        <f t="shared" si="150"/>
        <v>2742.7626167351514</v>
      </c>
      <c r="U883" s="68">
        <f>U884</f>
        <v>5282.9910627568179</v>
      </c>
      <c r="X883" s="8" t="e">
        <f>VLOOKUP(C883,Z:AA,2,FALSE)</f>
        <v>#N/A</v>
      </c>
    </row>
    <row r="884" spans="1:24" ht="35.25" x14ac:dyDescent="0.5">
      <c r="A884" s="8">
        <v>1</v>
      </c>
      <c r="B884" s="134">
        <f>SUBTOTAL(103,$A$745:A884)</f>
        <v>130</v>
      </c>
      <c r="C884" s="40" t="s">
        <v>752</v>
      </c>
      <c r="D884" s="64">
        <v>1979</v>
      </c>
      <c r="E884" s="64"/>
      <c r="F884" s="64" t="s">
        <v>277</v>
      </c>
      <c r="G884" s="64">
        <v>2</v>
      </c>
      <c r="H884" s="64">
        <v>3</v>
      </c>
      <c r="I884" s="65">
        <v>1070.8</v>
      </c>
      <c r="J884" s="65">
        <v>942</v>
      </c>
      <c r="K884" s="65">
        <v>942</v>
      </c>
      <c r="L884" s="66">
        <v>42</v>
      </c>
      <c r="M884" s="64" t="s">
        <v>275</v>
      </c>
      <c r="N884" s="64" t="s">
        <v>354</v>
      </c>
      <c r="O884" s="67" t="s">
        <v>789</v>
      </c>
      <c r="P884" s="68">
        <v>2936950.21</v>
      </c>
      <c r="Q884" s="68">
        <v>0</v>
      </c>
      <c r="R884" s="68">
        <v>0</v>
      </c>
      <c r="S884" s="65">
        <f t="shared" si="149"/>
        <v>2936950.21</v>
      </c>
      <c r="T884" s="68">
        <f t="shared" si="150"/>
        <v>2742.7626167351514</v>
      </c>
      <c r="U884" s="68">
        <v>5282.9910627568179</v>
      </c>
      <c r="X884" s="8" t="e">
        <f>VLOOKUP(C884,Z:AA,2,FALSE)</f>
        <v>#N/A</v>
      </c>
    </row>
    <row r="885" spans="1:24" ht="35.25" x14ac:dyDescent="0.5">
      <c r="B885" s="40" t="s">
        <v>889</v>
      </c>
      <c r="C885" s="40"/>
      <c r="D885" s="64" t="s">
        <v>817</v>
      </c>
      <c r="E885" s="64" t="s">
        <v>817</v>
      </c>
      <c r="F885" s="64" t="s">
        <v>817</v>
      </c>
      <c r="G885" s="64" t="s">
        <v>817</v>
      </c>
      <c r="H885" s="64" t="s">
        <v>817</v>
      </c>
      <c r="I885" s="65">
        <f>I886+I887</f>
        <v>1547.1</v>
      </c>
      <c r="J885" s="65">
        <f t="shared" ref="J885:L885" si="159">J886+J887</f>
        <v>1426.8</v>
      </c>
      <c r="K885" s="65">
        <f t="shared" si="159"/>
        <v>275.39999999999998</v>
      </c>
      <c r="L885" s="66">
        <f t="shared" si="159"/>
        <v>72</v>
      </c>
      <c r="M885" s="64" t="s">
        <v>817</v>
      </c>
      <c r="N885" s="64" t="s">
        <v>817</v>
      </c>
      <c r="O885" s="67" t="s">
        <v>960</v>
      </c>
      <c r="P885" s="68">
        <v>2773728.46</v>
      </c>
      <c r="Q885" s="68">
        <v>0</v>
      </c>
      <c r="R885" s="68">
        <v>0</v>
      </c>
      <c r="S885" s="65">
        <f t="shared" si="149"/>
        <v>2773728.46</v>
      </c>
      <c r="T885" s="68">
        <f t="shared" si="150"/>
        <v>1792.8566091396808</v>
      </c>
      <c r="U885" s="68">
        <f>MAX(U886:U887)</f>
        <v>3729.0530203319909</v>
      </c>
      <c r="X885" s="8" t="e">
        <f>VLOOKUP(C885,Z:AA,2,FALSE)</f>
        <v>#N/A</v>
      </c>
    </row>
    <row r="886" spans="1:24" ht="35.25" x14ac:dyDescent="0.5">
      <c r="A886" s="8">
        <v>1</v>
      </c>
      <c r="B886" s="134">
        <f>SUBTOTAL(103,$A$745:A886)</f>
        <v>131</v>
      </c>
      <c r="C886" s="40" t="s">
        <v>743</v>
      </c>
      <c r="D886" s="64">
        <v>1971</v>
      </c>
      <c r="E886" s="64"/>
      <c r="F886" s="64" t="s">
        <v>277</v>
      </c>
      <c r="G886" s="64">
        <v>3</v>
      </c>
      <c r="H886" s="64">
        <v>2</v>
      </c>
      <c r="I886" s="65">
        <v>1082.2</v>
      </c>
      <c r="J886" s="65">
        <v>1018.1</v>
      </c>
      <c r="K886" s="65">
        <v>114.5</v>
      </c>
      <c r="L886" s="66">
        <v>44</v>
      </c>
      <c r="M886" s="64" t="s">
        <v>275</v>
      </c>
      <c r="N886" s="64" t="s">
        <v>276</v>
      </c>
      <c r="O886" s="67" t="s">
        <v>278</v>
      </c>
      <c r="P886" s="68">
        <v>2539091.92</v>
      </c>
      <c r="Q886" s="68">
        <v>0</v>
      </c>
      <c r="R886" s="68">
        <v>0</v>
      </c>
      <c r="S886" s="65">
        <f t="shared" si="149"/>
        <v>2539091.92</v>
      </c>
      <c r="T886" s="68">
        <f t="shared" si="150"/>
        <v>2346.2316762151172</v>
      </c>
      <c r="U886" s="68">
        <v>3729.0530203319909</v>
      </c>
      <c r="X886" s="8" t="e">
        <f>VLOOKUP(C886,Z:AA,2,FALSE)</f>
        <v>#N/A</v>
      </c>
    </row>
    <row r="887" spans="1:24" ht="35.25" x14ac:dyDescent="0.5">
      <c r="A887" s="8">
        <v>1</v>
      </c>
      <c r="B887" s="134">
        <f>SUBTOTAL(103,$A$745:A887)</f>
        <v>132</v>
      </c>
      <c r="C887" s="40" t="s">
        <v>755</v>
      </c>
      <c r="D887" s="64">
        <v>1964</v>
      </c>
      <c r="E887" s="64"/>
      <c r="F887" s="64" t="s">
        <v>277</v>
      </c>
      <c r="G887" s="64">
        <v>2</v>
      </c>
      <c r="H887" s="64">
        <v>2</v>
      </c>
      <c r="I887" s="65">
        <v>464.9</v>
      </c>
      <c r="J887" s="65">
        <v>408.7</v>
      </c>
      <c r="K887" s="65">
        <v>160.9</v>
      </c>
      <c r="L887" s="66">
        <v>28</v>
      </c>
      <c r="M887" s="64" t="s">
        <v>275</v>
      </c>
      <c r="N887" s="64" t="s">
        <v>276</v>
      </c>
      <c r="O887" s="67" t="s">
        <v>278</v>
      </c>
      <c r="P887" s="68">
        <v>234636.54</v>
      </c>
      <c r="Q887" s="68">
        <v>0</v>
      </c>
      <c r="R887" s="68">
        <v>0</v>
      </c>
      <c r="S887" s="65">
        <f t="shared" si="149"/>
        <v>234636.54</v>
      </c>
      <c r="T887" s="68">
        <f t="shared" si="150"/>
        <v>504.70324801032484</v>
      </c>
      <c r="U887" s="68">
        <v>673.78</v>
      </c>
      <c r="X887" s="8" t="e">
        <f>VLOOKUP(C887,Z:AA,2,FALSE)</f>
        <v>#N/A</v>
      </c>
    </row>
    <row r="888" spans="1:24" ht="35.25" x14ac:dyDescent="0.5">
      <c r="B888" s="40" t="s">
        <v>954</v>
      </c>
      <c r="C888" s="40"/>
      <c r="D888" s="64" t="s">
        <v>817</v>
      </c>
      <c r="E888" s="64" t="s">
        <v>817</v>
      </c>
      <c r="F888" s="64" t="s">
        <v>817</v>
      </c>
      <c r="G888" s="64" t="s">
        <v>817</v>
      </c>
      <c r="H888" s="64" t="s">
        <v>817</v>
      </c>
      <c r="I888" s="65">
        <f>I889</f>
        <v>455.7</v>
      </c>
      <c r="J888" s="65">
        <f t="shared" ref="J888:L888" si="160">J889</f>
        <v>413.6</v>
      </c>
      <c r="K888" s="65">
        <f t="shared" si="160"/>
        <v>413.6</v>
      </c>
      <c r="L888" s="66">
        <f t="shared" si="160"/>
        <v>26</v>
      </c>
      <c r="M888" s="64" t="s">
        <v>817</v>
      </c>
      <c r="N888" s="64" t="s">
        <v>817</v>
      </c>
      <c r="O888" s="67" t="s">
        <v>960</v>
      </c>
      <c r="P888" s="68">
        <v>2158336.3499999996</v>
      </c>
      <c r="Q888" s="68">
        <v>0</v>
      </c>
      <c r="R888" s="68">
        <v>0</v>
      </c>
      <c r="S888" s="65">
        <f t="shared" si="149"/>
        <v>2158336.3499999996</v>
      </c>
      <c r="T888" s="68">
        <f t="shared" si="150"/>
        <v>4736.309743252139</v>
      </c>
      <c r="U888" s="68">
        <f>U889</f>
        <v>5203.3854139290397</v>
      </c>
      <c r="X888" s="8" t="e">
        <f>VLOOKUP(C888,Z:AA,2,FALSE)</f>
        <v>#N/A</v>
      </c>
    </row>
    <row r="889" spans="1:24" ht="35.25" x14ac:dyDescent="0.5">
      <c r="A889" s="8">
        <v>1</v>
      </c>
      <c r="B889" s="134">
        <f>SUBTOTAL(103,$A$745:A889)</f>
        <v>133</v>
      </c>
      <c r="C889" s="40" t="s">
        <v>735</v>
      </c>
      <c r="D889" s="64">
        <v>1962</v>
      </c>
      <c r="E889" s="64"/>
      <c r="F889" s="64" t="s">
        <v>277</v>
      </c>
      <c r="G889" s="64">
        <v>2</v>
      </c>
      <c r="H889" s="64">
        <v>2</v>
      </c>
      <c r="I889" s="65">
        <v>455.7</v>
      </c>
      <c r="J889" s="65">
        <v>413.6</v>
      </c>
      <c r="K889" s="65">
        <v>413.6</v>
      </c>
      <c r="L889" s="66">
        <v>26</v>
      </c>
      <c r="M889" s="64" t="s">
        <v>275</v>
      </c>
      <c r="N889" s="64" t="s">
        <v>276</v>
      </c>
      <c r="O889" s="67" t="s">
        <v>278</v>
      </c>
      <c r="P889" s="68">
        <v>2158336.3499999996</v>
      </c>
      <c r="Q889" s="68">
        <v>0</v>
      </c>
      <c r="R889" s="68">
        <v>0</v>
      </c>
      <c r="S889" s="65">
        <f t="shared" si="149"/>
        <v>2158336.3499999996</v>
      </c>
      <c r="T889" s="68">
        <f t="shared" si="150"/>
        <v>4736.309743252139</v>
      </c>
      <c r="U889" s="68">
        <v>5203.3854139290397</v>
      </c>
      <c r="X889" s="8" t="e">
        <f>VLOOKUP(C889,Z:AA,2,FALSE)</f>
        <v>#N/A</v>
      </c>
    </row>
    <row r="890" spans="1:24" ht="35.25" x14ac:dyDescent="0.5">
      <c r="B890" s="40" t="s">
        <v>890</v>
      </c>
      <c r="C890" s="40"/>
      <c r="D890" s="64" t="s">
        <v>817</v>
      </c>
      <c r="E890" s="64" t="s">
        <v>817</v>
      </c>
      <c r="F890" s="64" t="s">
        <v>817</v>
      </c>
      <c r="G890" s="64" t="s">
        <v>817</v>
      </c>
      <c r="H890" s="64" t="s">
        <v>817</v>
      </c>
      <c r="I890" s="65">
        <f>I891</f>
        <v>3085.8</v>
      </c>
      <c r="J890" s="65">
        <f t="shared" ref="J890:L890" si="161">J891</f>
        <v>2104.5</v>
      </c>
      <c r="K890" s="65">
        <f t="shared" si="161"/>
        <v>1863.3</v>
      </c>
      <c r="L890" s="66">
        <f t="shared" si="161"/>
        <v>144</v>
      </c>
      <c r="M890" s="64" t="s">
        <v>817</v>
      </c>
      <c r="N890" s="64" t="s">
        <v>817</v>
      </c>
      <c r="O890" s="67" t="s">
        <v>960</v>
      </c>
      <c r="P890" s="68">
        <v>2000000</v>
      </c>
      <c r="Q890" s="68">
        <v>0</v>
      </c>
      <c r="R890" s="68">
        <v>0</v>
      </c>
      <c r="S890" s="65">
        <f t="shared" si="149"/>
        <v>2000000</v>
      </c>
      <c r="T890" s="68">
        <f t="shared" si="150"/>
        <v>648.13014453302219</v>
      </c>
      <c r="U890" s="68">
        <f>U891</f>
        <v>1446.1295639779528</v>
      </c>
      <c r="X890" s="8" t="e">
        <f>VLOOKUP(C890,Z:AA,2,FALSE)</f>
        <v>#N/A</v>
      </c>
    </row>
    <row r="891" spans="1:24" ht="35.25" x14ac:dyDescent="0.5">
      <c r="A891" s="8">
        <v>1</v>
      </c>
      <c r="B891" s="134">
        <f>SUBTOTAL(103,$A$745:A891)</f>
        <v>134</v>
      </c>
      <c r="C891" s="40" t="s">
        <v>741</v>
      </c>
      <c r="D891" s="64">
        <v>1979</v>
      </c>
      <c r="E891" s="64"/>
      <c r="F891" s="64" t="s">
        <v>788</v>
      </c>
      <c r="G891" s="64">
        <v>5</v>
      </c>
      <c r="H891" s="64">
        <v>4</v>
      </c>
      <c r="I891" s="65">
        <v>3085.8</v>
      </c>
      <c r="J891" s="65">
        <v>2104.5</v>
      </c>
      <c r="K891" s="65">
        <v>1863.3</v>
      </c>
      <c r="L891" s="66">
        <v>144</v>
      </c>
      <c r="M891" s="64" t="s">
        <v>275</v>
      </c>
      <c r="N891" s="64" t="s">
        <v>279</v>
      </c>
      <c r="O891" s="67" t="s">
        <v>784</v>
      </c>
      <c r="P891" s="68">
        <v>2000000</v>
      </c>
      <c r="Q891" s="68">
        <v>0</v>
      </c>
      <c r="R891" s="68">
        <v>0</v>
      </c>
      <c r="S891" s="65">
        <f t="shared" si="149"/>
        <v>2000000</v>
      </c>
      <c r="T891" s="68">
        <f t="shared" si="150"/>
        <v>648.13014453302219</v>
      </c>
      <c r="U891" s="68">
        <v>1446.1295639779528</v>
      </c>
      <c r="X891" s="8" t="e">
        <f>VLOOKUP(C891,Z:AA,2,FALSE)</f>
        <v>#N/A</v>
      </c>
    </row>
    <row r="892" spans="1:24" ht="35.25" x14ac:dyDescent="0.5">
      <c r="B892" s="40" t="s">
        <v>891</v>
      </c>
      <c r="C892" s="40"/>
      <c r="D892" s="64" t="s">
        <v>817</v>
      </c>
      <c r="E892" s="64" t="s">
        <v>817</v>
      </c>
      <c r="F892" s="64" t="s">
        <v>817</v>
      </c>
      <c r="G892" s="64" t="s">
        <v>817</v>
      </c>
      <c r="H892" s="64" t="s">
        <v>817</v>
      </c>
      <c r="I892" s="65">
        <f>I893+I894+I895+I896+I897+I898+I899</f>
        <v>11855.599999999999</v>
      </c>
      <c r="J892" s="65">
        <f t="shared" ref="J892:L892" si="162">J893+J894+J895+J896+J897+J898+J899</f>
        <v>10212.299999999999</v>
      </c>
      <c r="K892" s="65">
        <f t="shared" si="162"/>
        <v>10137.5</v>
      </c>
      <c r="L892" s="66">
        <f t="shared" si="162"/>
        <v>299</v>
      </c>
      <c r="M892" s="64" t="s">
        <v>817</v>
      </c>
      <c r="N892" s="64" t="s">
        <v>817</v>
      </c>
      <c r="O892" s="67" t="s">
        <v>960</v>
      </c>
      <c r="P892" s="68">
        <v>23342011.919999998</v>
      </c>
      <c r="Q892" s="68">
        <v>0</v>
      </c>
      <c r="R892" s="68">
        <v>0</v>
      </c>
      <c r="S892" s="65">
        <f t="shared" si="149"/>
        <v>23342011.919999998</v>
      </c>
      <c r="T892" s="68">
        <f t="shared" si="150"/>
        <v>1968.8596039002666</v>
      </c>
      <c r="U892" s="68">
        <f>MAX(U893:U899)</f>
        <v>19305.627041284406</v>
      </c>
      <c r="X892" s="8" t="e">
        <f>VLOOKUP(C892,Z:AA,2,FALSE)</f>
        <v>#N/A</v>
      </c>
    </row>
    <row r="893" spans="1:24" ht="35.25" x14ac:dyDescent="0.5">
      <c r="A893" s="8">
        <v>1</v>
      </c>
      <c r="B893" s="134">
        <f>SUBTOTAL(103,$A$745:A893)</f>
        <v>135</v>
      </c>
      <c r="C893" s="40" t="s">
        <v>722</v>
      </c>
      <c r="D893" s="64">
        <v>1976</v>
      </c>
      <c r="E893" s="64"/>
      <c r="F893" s="64" t="s">
        <v>343</v>
      </c>
      <c r="G893" s="64">
        <v>2</v>
      </c>
      <c r="H893" s="64">
        <v>2</v>
      </c>
      <c r="I893" s="65">
        <v>279.7</v>
      </c>
      <c r="J893" s="65">
        <v>175.8</v>
      </c>
      <c r="K893" s="65">
        <v>175.8</v>
      </c>
      <c r="L893" s="66">
        <v>12</v>
      </c>
      <c r="M893" s="64" t="s">
        <v>275</v>
      </c>
      <c r="N893" s="64" t="s">
        <v>276</v>
      </c>
      <c r="O893" s="67" t="s">
        <v>278</v>
      </c>
      <c r="P893" s="68">
        <v>1358190.18</v>
      </c>
      <c r="Q893" s="68">
        <v>0</v>
      </c>
      <c r="R893" s="68">
        <v>0</v>
      </c>
      <c r="S893" s="65">
        <f t="shared" si="149"/>
        <v>1358190.18</v>
      </c>
      <c r="T893" s="68">
        <f t="shared" si="150"/>
        <v>4855.8819449410084</v>
      </c>
      <c r="U893" s="68">
        <v>5621.8239041830539</v>
      </c>
      <c r="X893" s="8" t="str">
        <f>VLOOKUP(C893,Z:AA,2,FALSE)</f>
        <v>-</v>
      </c>
    </row>
    <row r="894" spans="1:24" ht="35.25" x14ac:dyDescent="0.5">
      <c r="A894" s="8">
        <v>1</v>
      </c>
      <c r="B894" s="134">
        <f>SUBTOTAL(103,$A$745:A894)</f>
        <v>136</v>
      </c>
      <c r="C894" s="40" t="s">
        <v>723</v>
      </c>
      <c r="D894" s="64">
        <v>1981</v>
      </c>
      <c r="E894" s="64"/>
      <c r="F894" s="64" t="s">
        <v>277</v>
      </c>
      <c r="G894" s="64">
        <v>5</v>
      </c>
      <c r="H894" s="64">
        <v>2</v>
      </c>
      <c r="I894" s="65">
        <v>2798</v>
      </c>
      <c r="J894" s="65">
        <v>1711.4</v>
      </c>
      <c r="K894" s="65">
        <v>1700.7</v>
      </c>
      <c r="L894" s="66">
        <v>14</v>
      </c>
      <c r="M894" s="64" t="s">
        <v>275</v>
      </c>
      <c r="N894" s="64" t="s">
        <v>279</v>
      </c>
      <c r="O894" s="67" t="s">
        <v>782</v>
      </c>
      <c r="P894" s="68">
        <v>3973325</v>
      </c>
      <c r="Q894" s="68">
        <v>0</v>
      </c>
      <c r="R894" s="68">
        <v>0</v>
      </c>
      <c r="S894" s="65">
        <f t="shared" si="149"/>
        <v>3973325</v>
      </c>
      <c r="T894" s="68">
        <f t="shared" si="150"/>
        <v>1420.0589706933524</v>
      </c>
      <c r="U894" s="68">
        <v>1836.5407433881344</v>
      </c>
      <c r="X894" s="8" t="e">
        <f>VLOOKUP(C894,Z:AA,2,FALSE)</f>
        <v>#N/A</v>
      </c>
    </row>
    <row r="895" spans="1:24" ht="35.25" x14ac:dyDescent="0.5">
      <c r="A895" s="8">
        <v>1</v>
      </c>
      <c r="B895" s="134">
        <f>SUBTOTAL(103,$A$745:A895)</f>
        <v>137</v>
      </c>
      <c r="C895" s="40" t="s">
        <v>748</v>
      </c>
      <c r="D895" s="64">
        <v>1980</v>
      </c>
      <c r="E895" s="64"/>
      <c r="F895" s="64" t="s">
        <v>277</v>
      </c>
      <c r="G895" s="64">
        <v>2</v>
      </c>
      <c r="H895" s="64">
        <v>3</v>
      </c>
      <c r="I895" s="65">
        <v>939.9</v>
      </c>
      <c r="J895" s="65">
        <v>833.2</v>
      </c>
      <c r="K895" s="65">
        <v>830.3</v>
      </c>
      <c r="L895" s="66">
        <v>21</v>
      </c>
      <c r="M895" s="64" t="s">
        <v>275</v>
      </c>
      <c r="N895" s="64" t="s">
        <v>279</v>
      </c>
      <c r="O895" s="67" t="s">
        <v>1193</v>
      </c>
      <c r="P895" s="68">
        <v>2687908</v>
      </c>
      <c r="Q895" s="68">
        <v>0</v>
      </c>
      <c r="R895" s="68">
        <v>0</v>
      </c>
      <c r="S895" s="65">
        <f t="shared" si="149"/>
        <v>2687908</v>
      </c>
      <c r="T895" s="68">
        <f t="shared" si="150"/>
        <v>2859.7808277476329</v>
      </c>
      <c r="U895" s="68">
        <v>3855.4514944392954</v>
      </c>
      <c r="X895" s="8" t="str">
        <f>VLOOKUP(C895,Z:AA,2,FALSE)</f>
        <v>ООО "ЖЭК № 4"</v>
      </c>
    </row>
    <row r="896" spans="1:24" ht="35.25" x14ac:dyDescent="0.5">
      <c r="A896" s="8">
        <v>1</v>
      </c>
      <c r="B896" s="134">
        <f>SUBTOTAL(103,$A$745:A896)</f>
        <v>138</v>
      </c>
      <c r="C896" s="40" t="s">
        <v>732</v>
      </c>
      <c r="D896" s="64">
        <v>1917</v>
      </c>
      <c r="E896" s="64"/>
      <c r="F896" s="64" t="s">
        <v>277</v>
      </c>
      <c r="G896" s="64">
        <v>2</v>
      </c>
      <c r="H896" s="64">
        <v>1</v>
      </c>
      <c r="I896" s="65">
        <v>231.6</v>
      </c>
      <c r="J896" s="65">
        <v>130.9</v>
      </c>
      <c r="K896" s="65">
        <v>101.7</v>
      </c>
      <c r="L896" s="66">
        <v>12</v>
      </c>
      <c r="M896" s="64" t="s">
        <v>275</v>
      </c>
      <c r="N896" s="64" t="s">
        <v>276</v>
      </c>
      <c r="O896" s="67" t="s">
        <v>278</v>
      </c>
      <c r="P896" s="68">
        <v>3058347.5</v>
      </c>
      <c r="Q896" s="68">
        <v>0</v>
      </c>
      <c r="R896" s="68">
        <v>0</v>
      </c>
      <c r="S896" s="65">
        <f t="shared" si="149"/>
        <v>3058347.5</v>
      </c>
      <c r="T896" s="68">
        <f t="shared" si="150"/>
        <v>13205.300086355786</v>
      </c>
      <c r="U896" s="68">
        <v>19305.627041284406</v>
      </c>
      <c r="X896" s="8" t="e">
        <f>VLOOKUP(C896,Z:AA,2,FALSE)</f>
        <v>#N/A</v>
      </c>
    </row>
    <row r="897" spans="1:24" ht="35.25" x14ac:dyDescent="0.5">
      <c r="A897" s="8">
        <v>1</v>
      </c>
      <c r="B897" s="134">
        <f>SUBTOTAL(103,$A$745:A897)</f>
        <v>139</v>
      </c>
      <c r="C897" s="40" t="s">
        <v>731</v>
      </c>
      <c r="D897" s="64">
        <v>1993</v>
      </c>
      <c r="E897" s="64"/>
      <c r="F897" s="64" t="s">
        <v>324</v>
      </c>
      <c r="G897" s="64">
        <v>5</v>
      </c>
      <c r="H897" s="64">
        <v>5</v>
      </c>
      <c r="I897" s="65">
        <v>3247</v>
      </c>
      <c r="J897" s="65">
        <v>3245</v>
      </c>
      <c r="K897" s="65">
        <v>3245</v>
      </c>
      <c r="L897" s="66">
        <v>121</v>
      </c>
      <c r="M897" s="64" t="s">
        <v>275</v>
      </c>
      <c r="N897" s="64" t="s">
        <v>354</v>
      </c>
      <c r="O897" s="67" t="s">
        <v>785</v>
      </c>
      <c r="P897" s="68">
        <v>5240868.3999999994</v>
      </c>
      <c r="Q897" s="68">
        <v>0</v>
      </c>
      <c r="R897" s="68">
        <v>0</v>
      </c>
      <c r="S897" s="65">
        <f t="shared" si="149"/>
        <v>5240868.3999999994</v>
      </c>
      <c r="T897" s="68">
        <f t="shared" si="150"/>
        <v>1614.064798275331</v>
      </c>
      <c r="U897" s="68">
        <v>1733.5</v>
      </c>
      <c r="X897" s="8" t="e">
        <f>VLOOKUP(C897,Z:AA,2,FALSE)</f>
        <v>#N/A</v>
      </c>
    </row>
    <row r="898" spans="1:24" ht="35.25" x14ac:dyDescent="0.5">
      <c r="A898" s="8">
        <v>1</v>
      </c>
      <c r="B898" s="134">
        <f>SUBTOTAL(103,$A$745:A898)</f>
        <v>140</v>
      </c>
      <c r="C898" s="40" t="s">
        <v>717</v>
      </c>
      <c r="D898" s="64">
        <v>1927</v>
      </c>
      <c r="E898" s="64"/>
      <c r="F898" s="64" t="s">
        <v>277</v>
      </c>
      <c r="G898" s="64">
        <v>2</v>
      </c>
      <c r="H898" s="64">
        <v>1</v>
      </c>
      <c r="I898" s="65">
        <v>525.4</v>
      </c>
      <c r="J898" s="65">
        <v>282</v>
      </c>
      <c r="K898" s="65">
        <v>282</v>
      </c>
      <c r="L898" s="66">
        <v>32</v>
      </c>
      <c r="M898" s="64" t="s">
        <v>275</v>
      </c>
      <c r="N898" s="64" t="s">
        <v>276</v>
      </c>
      <c r="O898" s="67" t="s">
        <v>278</v>
      </c>
      <c r="P898" s="68">
        <v>2526766.84</v>
      </c>
      <c r="Q898" s="68">
        <v>0</v>
      </c>
      <c r="R898" s="68">
        <v>0</v>
      </c>
      <c r="S898" s="65">
        <f t="shared" si="149"/>
        <v>2526766.84</v>
      </c>
      <c r="T898" s="68">
        <f t="shared" si="150"/>
        <v>4809.2250475827941</v>
      </c>
      <c r="U898" s="68">
        <v>8135.5590897969169</v>
      </c>
      <c r="X898" s="8" t="e">
        <f>VLOOKUP(C898,Z:AA,2,FALSE)</f>
        <v>#N/A</v>
      </c>
    </row>
    <row r="899" spans="1:24" ht="35.25" x14ac:dyDescent="0.5">
      <c r="A899" s="8">
        <v>1</v>
      </c>
      <c r="B899" s="134">
        <f>SUBTOTAL(103,$A$745:A899)</f>
        <v>141</v>
      </c>
      <c r="C899" s="40" t="s">
        <v>718</v>
      </c>
      <c r="D899" s="64">
        <v>1983</v>
      </c>
      <c r="E899" s="64"/>
      <c r="F899" s="64" t="s">
        <v>277</v>
      </c>
      <c r="G899" s="64">
        <v>9</v>
      </c>
      <c r="H899" s="64">
        <v>2</v>
      </c>
      <c r="I899" s="65">
        <v>3834</v>
      </c>
      <c r="J899" s="65">
        <v>3834</v>
      </c>
      <c r="K899" s="65">
        <v>3802</v>
      </c>
      <c r="L899" s="66">
        <v>87</v>
      </c>
      <c r="M899" s="64" t="s">
        <v>275</v>
      </c>
      <c r="N899" s="64" t="s">
        <v>354</v>
      </c>
      <c r="O899" s="67" t="s">
        <v>790</v>
      </c>
      <c r="P899" s="68">
        <v>4496606</v>
      </c>
      <c r="Q899" s="68">
        <v>0</v>
      </c>
      <c r="R899" s="68">
        <v>0</v>
      </c>
      <c r="S899" s="65">
        <f t="shared" si="149"/>
        <v>4496606</v>
      </c>
      <c r="T899" s="68">
        <f t="shared" si="150"/>
        <v>1172.8236828377674</v>
      </c>
      <c r="U899" s="68">
        <v>1172.82</v>
      </c>
      <c r="X899" s="8" t="e">
        <f>VLOOKUP(C899,Z:AA,2,FALSE)</f>
        <v>#N/A</v>
      </c>
    </row>
    <row r="900" spans="1:24" ht="35.25" x14ac:dyDescent="0.5">
      <c r="B900" s="40" t="s">
        <v>892</v>
      </c>
      <c r="C900" s="133"/>
      <c r="D900" s="64" t="s">
        <v>817</v>
      </c>
      <c r="E900" s="64" t="s">
        <v>817</v>
      </c>
      <c r="F900" s="64" t="s">
        <v>817</v>
      </c>
      <c r="G900" s="64" t="s">
        <v>817</v>
      </c>
      <c r="H900" s="64" t="s">
        <v>817</v>
      </c>
      <c r="I900" s="65">
        <f>I901+I902</f>
        <v>5829.2</v>
      </c>
      <c r="J900" s="65">
        <f t="shared" ref="J900:L900" si="163">J901+J902</f>
        <v>5360.1</v>
      </c>
      <c r="K900" s="65">
        <f t="shared" si="163"/>
        <v>4964.8</v>
      </c>
      <c r="L900" s="66">
        <f t="shared" si="163"/>
        <v>215</v>
      </c>
      <c r="M900" s="64" t="s">
        <v>817</v>
      </c>
      <c r="N900" s="64" t="s">
        <v>817</v>
      </c>
      <c r="O900" s="67" t="s">
        <v>960</v>
      </c>
      <c r="P900" s="68">
        <v>12591900</v>
      </c>
      <c r="Q900" s="68">
        <v>0</v>
      </c>
      <c r="R900" s="68">
        <v>0</v>
      </c>
      <c r="S900" s="65">
        <f t="shared" si="149"/>
        <v>12591900</v>
      </c>
      <c r="T900" s="68">
        <f t="shared" si="150"/>
        <v>2160.1420435051123</v>
      </c>
      <c r="U900" s="68">
        <f>MAX(U901:U902)</f>
        <v>7252.6307733050844</v>
      </c>
      <c r="X900" s="8" t="e">
        <f>VLOOKUP(C900,Z:AA,2,FALSE)</f>
        <v>#N/A</v>
      </c>
    </row>
    <row r="901" spans="1:24" ht="35.25" x14ac:dyDescent="0.5">
      <c r="A901" s="8">
        <v>1</v>
      </c>
      <c r="B901" s="134">
        <f>SUBTOTAL(103,$A$745:A901)</f>
        <v>142</v>
      </c>
      <c r="C901" s="40" t="s">
        <v>243</v>
      </c>
      <c r="D901" s="64">
        <v>1954</v>
      </c>
      <c r="E901" s="64"/>
      <c r="F901" s="64" t="s">
        <v>349</v>
      </c>
      <c r="G901" s="64">
        <v>2</v>
      </c>
      <c r="H901" s="64">
        <v>2</v>
      </c>
      <c r="I901" s="65">
        <v>825.3</v>
      </c>
      <c r="J901" s="65">
        <v>722</v>
      </c>
      <c r="K901" s="65">
        <v>638.6</v>
      </c>
      <c r="L901" s="66">
        <v>34</v>
      </c>
      <c r="M901" s="64" t="s">
        <v>275</v>
      </c>
      <c r="N901" s="64" t="s">
        <v>279</v>
      </c>
      <c r="O901" s="67" t="s">
        <v>348</v>
      </c>
      <c r="P901" s="68">
        <v>4620600</v>
      </c>
      <c r="Q901" s="68">
        <v>0</v>
      </c>
      <c r="R901" s="68">
        <v>0</v>
      </c>
      <c r="S901" s="65">
        <f t="shared" si="149"/>
        <v>4620600</v>
      </c>
      <c r="T901" s="68">
        <f t="shared" si="150"/>
        <v>5598.6913849509274</v>
      </c>
      <c r="U901" s="68">
        <v>7252.6307733050844</v>
      </c>
      <c r="X901" s="8" t="e">
        <f>VLOOKUP(C901,Z:AA,2,FALSE)</f>
        <v>#N/A</v>
      </c>
    </row>
    <row r="902" spans="1:24" ht="35.25" x14ac:dyDescent="0.5">
      <c r="A902" s="8">
        <v>1</v>
      </c>
      <c r="B902" s="134">
        <f>SUBTOTAL(103,$A$745:A902)</f>
        <v>143</v>
      </c>
      <c r="C902" s="40" t="s">
        <v>247</v>
      </c>
      <c r="D902" s="64">
        <v>1970</v>
      </c>
      <c r="E902" s="64"/>
      <c r="F902" s="64" t="s">
        <v>277</v>
      </c>
      <c r="G902" s="64">
        <v>5</v>
      </c>
      <c r="H902" s="64">
        <v>6</v>
      </c>
      <c r="I902" s="65">
        <v>5003.8999999999996</v>
      </c>
      <c r="J902" s="65">
        <v>4638.1000000000004</v>
      </c>
      <c r="K902" s="65">
        <v>4326.2</v>
      </c>
      <c r="L902" s="66">
        <v>181</v>
      </c>
      <c r="M902" s="64" t="s">
        <v>275</v>
      </c>
      <c r="N902" s="64" t="s">
        <v>279</v>
      </c>
      <c r="O902" s="67" t="s">
        <v>346</v>
      </c>
      <c r="P902" s="68">
        <v>7971300</v>
      </c>
      <c r="Q902" s="68">
        <v>0</v>
      </c>
      <c r="R902" s="68">
        <v>0</v>
      </c>
      <c r="S902" s="65">
        <f t="shared" si="149"/>
        <v>7971300</v>
      </c>
      <c r="T902" s="68">
        <f t="shared" si="150"/>
        <v>1593.0174463918145</v>
      </c>
      <c r="U902" s="68">
        <v>1888.3378924438939</v>
      </c>
      <c r="X902" s="8" t="e">
        <f>VLOOKUP(C902,Z:AA,2,FALSE)</f>
        <v>#N/A</v>
      </c>
    </row>
    <row r="903" spans="1:24" ht="35.25" x14ac:dyDescent="0.5">
      <c r="B903" s="40" t="s">
        <v>893</v>
      </c>
      <c r="C903" s="40"/>
      <c r="D903" s="64" t="s">
        <v>817</v>
      </c>
      <c r="E903" s="64" t="s">
        <v>817</v>
      </c>
      <c r="F903" s="64" t="s">
        <v>817</v>
      </c>
      <c r="G903" s="64" t="s">
        <v>817</v>
      </c>
      <c r="H903" s="64" t="s">
        <v>817</v>
      </c>
      <c r="I903" s="65">
        <f>I904</f>
        <v>396.2</v>
      </c>
      <c r="J903" s="65">
        <f t="shared" ref="J903:L903" si="164">J904</f>
        <v>372.4</v>
      </c>
      <c r="K903" s="65">
        <f t="shared" si="164"/>
        <v>187.9</v>
      </c>
      <c r="L903" s="66">
        <f t="shared" si="164"/>
        <v>21</v>
      </c>
      <c r="M903" s="64" t="s">
        <v>817</v>
      </c>
      <c r="N903" s="64" t="s">
        <v>817</v>
      </c>
      <c r="O903" s="67" t="s">
        <v>960</v>
      </c>
      <c r="P903" s="68">
        <v>1724820</v>
      </c>
      <c r="Q903" s="68">
        <v>0</v>
      </c>
      <c r="R903" s="68">
        <v>0</v>
      </c>
      <c r="S903" s="65">
        <f t="shared" si="149"/>
        <v>1724820</v>
      </c>
      <c r="T903" s="68">
        <f t="shared" si="150"/>
        <v>4353.4073700151439</v>
      </c>
      <c r="U903" s="68">
        <f>U904</f>
        <v>5160.4608076728928</v>
      </c>
      <c r="X903" s="8" t="e">
        <f>VLOOKUP(C903,Z:AA,2,FALSE)</f>
        <v>#N/A</v>
      </c>
    </row>
    <row r="904" spans="1:24" ht="35.25" x14ac:dyDescent="0.5">
      <c r="A904" s="8">
        <v>1</v>
      </c>
      <c r="B904" s="134">
        <f>SUBTOTAL(103,$A$745:A904)</f>
        <v>144</v>
      </c>
      <c r="C904" s="40" t="s">
        <v>252</v>
      </c>
      <c r="D904" s="64">
        <v>1977</v>
      </c>
      <c r="E904" s="64"/>
      <c r="F904" s="64" t="s">
        <v>277</v>
      </c>
      <c r="G904" s="64">
        <v>2</v>
      </c>
      <c r="H904" s="64">
        <v>1</v>
      </c>
      <c r="I904" s="65">
        <v>396.2</v>
      </c>
      <c r="J904" s="65">
        <v>372.4</v>
      </c>
      <c r="K904" s="65">
        <v>187.9</v>
      </c>
      <c r="L904" s="66">
        <v>21</v>
      </c>
      <c r="M904" s="64" t="s">
        <v>275</v>
      </c>
      <c r="N904" s="64" t="s">
        <v>276</v>
      </c>
      <c r="O904" s="67" t="s">
        <v>278</v>
      </c>
      <c r="P904" s="68">
        <v>1724820</v>
      </c>
      <c r="Q904" s="68">
        <v>0</v>
      </c>
      <c r="R904" s="68">
        <v>0</v>
      </c>
      <c r="S904" s="65">
        <f t="shared" si="149"/>
        <v>1724820</v>
      </c>
      <c r="T904" s="68">
        <f t="shared" si="150"/>
        <v>4353.4073700151439</v>
      </c>
      <c r="U904" s="68">
        <v>5160.4608076728928</v>
      </c>
      <c r="X904" s="8" t="e">
        <f>VLOOKUP(C904,Z:AA,2,FALSE)</f>
        <v>#N/A</v>
      </c>
    </row>
    <row r="905" spans="1:24" ht="35.25" x14ac:dyDescent="0.5">
      <c r="B905" s="40" t="s">
        <v>894</v>
      </c>
      <c r="C905" s="40"/>
      <c r="D905" s="64" t="s">
        <v>817</v>
      </c>
      <c r="E905" s="64" t="s">
        <v>817</v>
      </c>
      <c r="F905" s="64" t="s">
        <v>817</v>
      </c>
      <c r="G905" s="64" t="s">
        <v>817</v>
      </c>
      <c r="H905" s="64" t="s">
        <v>817</v>
      </c>
      <c r="I905" s="65">
        <f>I906</f>
        <v>1011.8</v>
      </c>
      <c r="J905" s="65">
        <f t="shared" ref="J905:L905" si="165">J906</f>
        <v>928.8</v>
      </c>
      <c r="K905" s="65">
        <f t="shared" si="165"/>
        <v>827.3</v>
      </c>
      <c r="L905" s="66">
        <f t="shared" si="165"/>
        <v>26</v>
      </c>
      <c r="M905" s="64" t="s">
        <v>817</v>
      </c>
      <c r="N905" s="64" t="s">
        <v>817</v>
      </c>
      <c r="O905" s="67" t="s">
        <v>960</v>
      </c>
      <c r="P905" s="68">
        <v>1739107.3499999999</v>
      </c>
      <c r="Q905" s="68">
        <v>0</v>
      </c>
      <c r="R905" s="68">
        <v>0</v>
      </c>
      <c r="S905" s="65">
        <f t="shared" si="149"/>
        <v>1739107.3499999999</v>
      </c>
      <c r="T905" s="68">
        <f t="shared" si="150"/>
        <v>1718.8252124925873</v>
      </c>
      <c r="U905" s="68">
        <f>U906</f>
        <v>3917.7179808262508</v>
      </c>
      <c r="X905" s="8" t="e">
        <f>VLOOKUP(C905,Z:AA,2,FALSE)</f>
        <v>#N/A</v>
      </c>
    </row>
    <row r="906" spans="1:24" ht="35.25" x14ac:dyDescent="0.5">
      <c r="A906" s="8">
        <v>1</v>
      </c>
      <c r="B906" s="134">
        <f>SUBTOTAL(103,$A$745:A906)</f>
        <v>145</v>
      </c>
      <c r="C906" s="40" t="s">
        <v>254</v>
      </c>
      <c r="D906" s="64">
        <v>1979</v>
      </c>
      <c r="E906" s="64"/>
      <c r="F906" s="64" t="s">
        <v>324</v>
      </c>
      <c r="G906" s="64">
        <v>3</v>
      </c>
      <c r="H906" s="64">
        <v>2</v>
      </c>
      <c r="I906" s="65">
        <v>1011.8</v>
      </c>
      <c r="J906" s="65">
        <v>928.8</v>
      </c>
      <c r="K906" s="65">
        <v>827.3</v>
      </c>
      <c r="L906" s="66">
        <v>26</v>
      </c>
      <c r="M906" s="64" t="s">
        <v>275</v>
      </c>
      <c r="N906" s="64" t="s">
        <v>276</v>
      </c>
      <c r="O906" s="67" t="s">
        <v>278</v>
      </c>
      <c r="P906" s="68">
        <v>1739107.3499999999</v>
      </c>
      <c r="Q906" s="68">
        <v>0</v>
      </c>
      <c r="R906" s="68">
        <v>0</v>
      </c>
      <c r="S906" s="65">
        <f t="shared" si="149"/>
        <v>1739107.3499999999</v>
      </c>
      <c r="T906" s="68">
        <f t="shared" si="150"/>
        <v>1718.8252124925873</v>
      </c>
      <c r="U906" s="68">
        <v>3917.7179808262508</v>
      </c>
      <c r="X906" s="8" t="e">
        <f>VLOOKUP(C906,Z:AA,2,FALSE)</f>
        <v>#N/A</v>
      </c>
    </row>
    <row r="907" spans="1:24" ht="35.25" x14ac:dyDescent="0.5">
      <c r="B907" s="40" t="s">
        <v>955</v>
      </c>
      <c r="C907" s="136"/>
      <c r="D907" s="64" t="s">
        <v>817</v>
      </c>
      <c r="E907" s="64" t="s">
        <v>817</v>
      </c>
      <c r="F907" s="64" t="s">
        <v>817</v>
      </c>
      <c r="G907" s="64" t="s">
        <v>817</v>
      </c>
      <c r="H907" s="64" t="s">
        <v>817</v>
      </c>
      <c r="I907" s="65">
        <f>I908</f>
        <v>594.20000000000005</v>
      </c>
      <c r="J907" s="65">
        <f t="shared" ref="J907:L907" si="166">J908</f>
        <v>550.6</v>
      </c>
      <c r="K907" s="65">
        <f t="shared" si="166"/>
        <v>550.6</v>
      </c>
      <c r="L907" s="66">
        <f t="shared" si="166"/>
        <v>23</v>
      </c>
      <c r="M907" s="64" t="s">
        <v>817</v>
      </c>
      <c r="N907" s="64" t="s">
        <v>817</v>
      </c>
      <c r="O907" s="67" t="s">
        <v>960</v>
      </c>
      <c r="P907" s="68">
        <v>3373804.98</v>
      </c>
      <c r="Q907" s="68">
        <v>0</v>
      </c>
      <c r="R907" s="68">
        <v>0</v>
      </c>
      <c r="S907" s="65">
        <f t="shared" si="149"/>
        <v>3373804.98</v>
      </c>
      <c r="T907" s="68">
        <f t="shared" si="150"/>
        <v>5677.8946146078761</v>
      </c>
      <c r="U907" s="68">
        <f>U908</f>
        <v>6573.4966442275327</v>
      </c>
      <c r="X907" s="8" t="e">
        <f>VLOOKUP(C907,Z:AA,2,FALSE)</f>
        <v>#N/A</v>
      </c>
    </row>
    <row r="908" spans="1:24" ht="35.25" x14ac:dyDescent="0.45">
      <c r="A908" s="8">
        <v>1</v>
      </c>
      <c r="B908" s="134">
        <f>SUBTOTAL(103,$A$745:A908)</f>
        <v>146</v>
      </c>
      <c r="C908" s="42" t="s">
        <v>4</v>
      </c>
      <c r="D908" s="64">
        <v>1977</v>
      </c>
      <c r="E908" s="64"/>
      <c r="F908" s="64" t="s">
        <v>277</v>
      </c>
      <c r="G908" s="64">
        <v>2</v>
      </c>
      <c r="H908" s="64">
        <v>2</v>
      </c>
      <c r="I908" s="65">
        <v>594.20000000000005</v>
      </c>
      <c r="J908" s="65">
        <v>550.6</v>
      </c>
      <c r="K908" s="65">
        <v>550.6</v>
      </c>
      <c r="L908" s="66">
        <v>23</v>
      </c>
      <c r="M908" s="64" t="s">
        <v>275</v>
      </c>
      <c r="N908" s="64" t="s">
        <v>276</v>
      </c>
      <c r="O908" s="67" t="s">
        <v>278</v>
      </c>
      <c r="P908" s="68">
        <v>3373804.98</v>
      </c>
      <c r="Q908" s="68">
        <v>0</v>
      </c>
      <c r="R908" s="68">
        <v>0</v>
      </c>
      <c r="S908" s="65">
        <f t="shared" si="149"/>
        <v>3373804.98</v>
      </c>
      <c r="T908" s="68">
        <f t="shared" si="150"/>
        <v>5677.8946146078761</v>
      </c>
      <c r="U908" s="68">
        <v>6573.4966442275327</v>
      </c>
      <c r="X908" s="8" t="e">
        <f>VLOOKUP(C908,Z:AA,2,FALSE)</f>
        <v>#N/A</v>
      </c>
    </row>
    <row r="909" spans="1:24" ht="35.25" x14ac:dyDescent="0.5">
      <c r="B909" s="40" t="s">
        <v>956</v>
      </c>
      <c r="C909" s="42"/>
      <c r="D909" s="64" t="s">
        <v>817</v>
      </c>
      <c r="E909" s="64" t="s">
        <v>817</v>
      </c>
      <c r="F909" s="64" t="s">
        <v>817</v>
      </c>
      <c r="G909" s="64" t="s">
        <v>817</v>
      </c>
      <c r="H909" s="64" t="s">
        <v>817</v>
      </c>
      <c r="I909" s="65">
        <f>I910</f>
        <v>833.6</v>
      </c>
      <c r="J909" s="65">
        <f t="shared" ref="J909:L909" si="167">J910</f>
        <v>701</v>
      </c>
      <c r="K909" s="65">
        <f t="shared" si="167"/>
        <v>683.1</v>
      </c>
      <c r="L909" s="66">
        <f t="shared" si="167"/>
        <v>32</v>
      </c>
      <c r="M909" s="64" t="s">
        <v>817</v>
      </c>
      <c r="N909" s="64" t="s">
        <v>817</v>
      </c>
      <c r="O909" s="67" t="s">
        <v>960</v>
      </c>
      <c r="P909" s="68">
        <v>3916350</v>
      </c>
      <c r="Q909" s="68">
        <v>0</v>
      </c>
      <c r="R909" s="68">
        <v>0</v>
      </c>
      <c r="S909" s="65">
        <f t="shared" si="149"/>
        <v>3916350</v>
      </c>
      <c r="T909" s="68">
        <f t="shared" si="150"/>
        <v>4698.1166026871397</v>
      </c>
      <c r="U909" s="68">
        <f>U910</f>
        <v>4999.5534237512402</v>
      </c>
      <c r="X909" s="8" t="e">
        <f>VLOOKUP(C909,Z:AA,2,FALSE)</f>
        <v>#N/A</v>
      </c>
    </row>
    <row r="910" spans="1:24" ht="35.25" x14ac:dyDescent="0.45">
      <c r="A910" s="8">
        <v>1</v>
      </c>
      <c r="B910" s="134">
        <f>SUBTOTAL(103,$A$745:A910)</f>
        <v>147</v>
      </c>
      <c r="C910" s="42" t="s">
        <v>3</v>
      </c>
      <c r="D910" s="64">
        <v>1988</v>
      </c>
      <c r="E910" s="64"/>
      <c r="F910" s="64" t="s">
        <v>277</v>
      </c>
      <c r="G910" s="64">
        <v>2</v>
      </c>
      <c r="H910" s="64">
        <v>3</v>
      </c>
      <c r="I910" s="65">
        <v>833.6</v>
      </c>
      <c r="J910" s="65">
        <v>701</v>
      </c>
      <c r="K910" s="65">
        <v>683.1</v>
      </c>
      <c r="L910" s="66">
        <v>32</v>
      </c>
      <c r="M910" s="64" t="s">
        <v>275</v>
      </c>
      <c r="N910" s="64" t="s">
        <v>276</v>
      </c>
      <c r="O910" s="67" t="s">
        <v>278</v>
      </c>
      <c r="P910" s="68">
        <v>3916350</v>
      </c>
      <c r="Q910" s="68">
        <v>0</v>
      </c>
      <c r="R910" s="68">
        <v>0</v>
      </c>
      <c r="S910" s="65">
        <f t="shared" ref="S910:S973" si="168">P910-Q910-R910</f>
        <v>3916350</v>
      </c>
      <c r="T910" s="68">
        <f t="shared" ref="T910:T973" si="169">P910/I910</f>
        <v>4698.1166026871397</v>
      </c>
      <c r="U910" s="68">
        <v>4999.5534237512402</v>
      </c>
      <c r="X910" s="8" t="e">
        <f>VLOOKUP(C910,Z:AA,2,FALSE)</f>
        <v>#N/A</v>
      </c>
    </row>
    <row r="911" spans="1:24" ht="35.25" x14ac:dyDescent="0.5">
      <c r="B911" s="40" t="s">
        <v>896</v>
      </c>
      <c r="C911" s="133"/>
      <c r="D911" s="64" t="s">
        <v>817</v>
      </c>
      <c r="E911" s="64" t="s">
        <v>817</v>
      </c>
      <c r="F911" s="64" t="s">
        <v>817</v>
      </c>
      <c r="G911" s="64" t="s">
        <v>817</v>
      </c>
      <c r="H911" s="64" t="s">
        <v>817</v>
      </c>
      <c r="I911" s="65">
        <f>I913+I912</f>
        <v>2184</v>
      </c>
      <c r="J911" s="65">
        <f t="shared" ref="J911:L911" si="170">J913+J912</f>
        <v>1641.1</v>
      </c>
      <c r="K911" s="65">
        <f t="shared" si="170"/>
        <v>1606.7</v>
      </c>
      <c r="L911" s="66">
        <f t="shared" si="170"/>
        <v>57</v>
      </c>
      <c r="M911" s="64" t="s">
        <v>817</v>
      </c>
      <c r="N911" s="64" t="s">
        <v>817</v>
      </c>
      <c r="O911" s="67" t="s">
        <v>960</v>
      </c>
      <c r="P911" s="68">
        <v>3516578.96</v>
      </c>
      <c r="Q911" s="68">
        <v>0</v>
      </c>
      <c r="R911" s="68">
        <v>0</v>
      </c>
      <c r="S911" s="65">
        <f t="shared" si="168"/>
        <v>3516578.96</v>
      </c>
      <c r="T911" s="68">
        <f t="shared" si="169"/>
        <v>1610.1552014652013</v>
      </c>
      <c r="U911" s="68">
        <f>MAX(U912:U913)</f>
        <v>4083.311186880987</v>
      </c>
      <c r="X911" s="8" t="e">
        <f>VLOOKUP(C911,Z:AA,2,FALSE)</f>
        <v>#N/A</v>
      </c>
    </row>
    <row r="912" spans="1:24" ht="35.25" x14ac:dyDescent="0.5">
      <c r="A912" s="8">
        <v>1</v>
      </c>
      <c r="B912" s="134">
        <f>SUBTOTAL(103,$A$745:A912)</f>
        <v>148</v>
      </c>
      <c r="C912" s="41" t="s">
        <v>759</v>
      </c>
      <c r="D912" s="64">
        <v>1962</v>
      </c>
      <c r="E912" s="64"/>
      <c r="F912" s="64" t="s">
        <v>277</v>
      </c>
      <c r="G912" s="64">
        <v>5</v>
      </c>
      <c r="H912" s="64">
        <v>2</v>
      </c>
      <c r="I912" s="65">
        <v>1568.1</v>
      </c>
      <c r="J912" s="65">
        <v>1273.0999999999999</v>
      </c>
      <c r="K912" s="65">
        <v>1238.7</v>
      </c>
      <c r="L912" s="66">
        <v>45</v>
      </c>
      <c r="M912" s="64" t="s">
        <v>275</v>
      </c>
      <c r="N912" s="64" t="s">
        <v>279</v>
      </c>
      <c r="O912" s="67" t="s">
        <v>793</v>
      </c>
      <c r="P912" s="68">
        <v>1913529.37</v>
      </c>
      <c r="Q912" s="68">
        <v>0</v>
      </c>
      <c r="R912" s="68">
        <v>0</v>
      </c>
      <c r="S912" s="65">
        <f t="shared" si="168"/>
        <v>1913529.37</v>
      </c>
      <c r="T912" s="68">
        <f t="shared" si="169"/>
        <v>1220.2852943052103</v>
      </c>
      <c r="U912" s="68">
        <v>1696.32191824501</v>
      </c>
      <c r="X912" s="8" t="e">
        <f>VLOOKUP(C912,Z:AA,2,FALSE)</f>
        <v>#N/A</v>
      </c>
    </row>
    <row r="913" spans="1:24" ht="35.25" x14ac:dyDescent="0.5">
      <c r="A913" s="8">
        <v>1</v>
      </c>
      <c r="B913" s="134">
        <f>SUBTOTAL(103,$A$745:A913)</f>
        <v>149</v>
      </c>
      <c r="C913" s="41" t="s">
        <v>757</v>
      </c>
      <c r="D913" s="64">
        <v>1988</v>
      </c>
      <c r="E913" s="64" t="s">
        <v>795</v>
      </c>
      <c r="F913" s="64" t="s">
        <v>277</v>
      </c>
      <c r="G913" s="64">
        <v>2</v>
      </c>
      <c r="H913" s="64">
        <v>1</v>
      </c>
      <c r="I913" s="65">
        <v>615.9</v>
      </c>
      <c r="J913" s="65">
        <v>368</v>
      </c>
      <c r="K913" s="65">
        <v>368</v>
      </c>
      <c r="L913" s="66">
        <v>12</v>
      </c>
      <c r="M913" s="64" t="s">
        <v>275</v>
      </c>
      <c r="N913" s="64" t="s">
        <v>279</v>
      </c>
      <c r="O913" s="67" t="s">
        <v>793</v>
      </c>
      <c r="P913" s="68">
        <v>1603049.59</v>
      </c>
      <c r="Q913" s="68">
        <v>0</v>
      </c>
      <c r="R913" s="68">
        <v>0</v>
      </c>
      <c r="S913" s="65">
        <f t="shared" si="168"/>
        <v>1603049.59</v>
      </c>
      <c r="T913" s="68">
        <f t="shared" si="169"/>
        <v>2602.7757590517945</v>
      </c>
      <c r="U913" s="68">
        <v>4083.311186880987</v>
      </c>
      <c r="X913" s="8" t="e">
        <f>VLOOKUP(C913,Z:AA,2,FALSE)</f>
        <v>#N/A</v>
      </c>
    </row>
    <row r="914" spans="1:24" ht="35.25" x14ac:dyDescent="0.5">
      <c r="B914" s="40" t="s">
        <v>939</v>
      </c>
      <c r="C914" s="41"/>
      <c r="D914" s="64" t="s">
        <v>817</v>
      </c>
      <c r="E914" s="64" t="s">
        <v>817</v>
      </c>
      <c r="F914" s="64" t="s">
        <v>817</v>
      </c>
      <c r="G914" s="64" t="s">
        <v>817</v>
      </c>
      <c r="H914" s="64" t="s">
        <v>817</v>
      </c>
      <c r="I914" s="65">
        <f>I915</f>
        <v>1069.5</v>
      </c>
      <c r="J914" s="65">
        <f t="shared" ref="J914:L914" si="171">J915</f>
        <v>1035.2</v>
      </c>
      <c r="K914" s="65">
        <f t="shared" si="171"/>
        <v>1035.2</v>
      </c>
      <c r="L914" s="66">
        <f t="shared" si="171"/>
        <v>39</v>
      </c>
      <c r="M914" s="64" t="s">
        <v>817</v>
      </c>
      <c r="N914" s="64" t="s">
        <v>817</v>
      </c>
      <c r="O914" s="67" t="s">
        <v>960</v>
      </c>
      <c r="P914" s="68">
        <v>3598749.4899999998</v>
      </c>
      <c r="Q914" s="68">
        <v>0</v>
      </c>
      <c r="R914" s="68">
        <v>0</v>
      </c>
      <c r="S914" s="65">
        <f t="shared" si="168"/>
        <v>3598749.4899999998</v>
      </c>
      <c r="T914" s="68">
        <f t="shared" si="169"/>
        <v>3364.8896587190275</v>
      </c>
      <c r="U914" s="68">
        <f>U915</f>
        <v>5515.8110032725572</v>
      </c>
      <c r="X914" s="8" t="e">
        <f>VLOOKUP(C914,Z:AA,2,FALSE)</f>
        <v>#N/A</v>
      </c>
    </row>
    <row r="915" spans="1:24" ht="35.25" x14ac:dyDescent="0.5">
      <c r="A915" s="8">
        <v>1</v>
      </c>
      <c r="B915" s="134">
        <f>SUBTOTAL(103,$A$745:A915)</f>
        <v>150</v>
      </c>
      <c r="C915" s="41" t="s">
        <v>765</v>
      </c>
      <c r="D915" s="64">
        <v>1995</v>
      </c>
      <c r="E915" s="64"/>
      <c r="F915" s="64" t="s">
        <v>277</v>
      </c>
      <c r="G915" s="64">
        <v>2</v>
      </c>
      <c r="H915" s="64">
        <v>2</v>
      </c>
      <c r="I915" s="65">
        <v>1069.5</v>
      </c>
      <c r="J915" s="65">
        <v>1035.2</v>
      </c>
      <c r="K915" s="65">
        <v>1035.2</v>
      </c>
      <c r="L915" s="66">
        <v>39</v>
      </c>
      <c r="M915" s="64" t="s">
        <v>275</v>
      </c>
      <c r="N915" s="64" t="s">
        <v>276</v>
      </c>
      <c r="O915" s="67" t="s">
        <v>278</v>
      </c>
      <c r="P915" s="68">
        <v>3598749.4899999998</v>
      </c>
      <c r="Q915" s="68">
        <v>0</v>
      </c>
      <c r="R915" s="68">
        <v>0</v>
      </c>
      <c r="S915" s="65">
        <f t="shared" si="168"/>
        <v>3598749.4899999998</v>
      </c>
      <c r="T915" s="68">
        <f t="shared" si="169"/>
        <v>3364.8896587190275</v>
      </c>
      <c r="U915" s="68">
        <v>5515.8110032725572</v>
      </c>
      <c r="X915" s="8" t="e">
        <f>VLOOKUP(C915,Z:AA,2,FALSE)</f>
        <v>#N/A</v>
      </c>
    </row>
    <row r="916" spans="1:24" ht="35.25" x14ac:dyDescent="0.5">
      <c r="B916" s="40" t="s">
        <v>898</v>
      </c>
      <c r="C916" s="41"/>
      <c r="D916" s="64" t="s">
        <v>817</v>
      </c>
      <c r="E916" s="64" t="s">
        <v>817</v>
      </c>
      <c r="F916" s="64" t="s">
        <v>817</v>
      </c>
      <c r="G916" s="64" t="s">
        <v>817</v>
      </c>
      <c r="H916" s="64" t="s">
        <v>817</v>
      </c>
      <c r="I916" s="65">
        <f>I917</f>
        <v>630</v>
      </c>
      <c r="J916" s="65">
        <f t="shared" ref="J916:L916" si="172">J917</f>
        <v>576.1</v>
      </c>
      <c r="K916" s="65">
        <f t="shared" si="172"/>
        <v>576.1</v>
      </c>
      <c r="L916" s="66">
        <f t="shared" si="172"/>
        <v>32</v>
      </c>
      <c r="M916" s="64" t="s">
        <v>817</v>
      </c>
      <c r="N916" s="64" t="s">
        <v>817</v>
      </c>
      <c r="O916" s="67" t="s">
        <v>960</v>
      </c>
      <c r="P916" s="68">
        <v>3488946.79</v>
      </c>
      <c r="Q916" s="68">
        <v>0</v>
      </c>
      <c r="R916" s="68">
        <v>0</v>
      </c>
      <c r="S916" s="65">
        <f t="shared" si="168"/>
        <v>3488946.79</v>
      </c>
      <c r="T916" s="68">
        <f t="shared" si="169"/>
        <v>5538.0107777777775</v>
      </c>
      <c r="U916" s="68">
        <f>U917</f>
        <v>9068.19</v>
      </c>
      <c r="X916" s="8" t="e">
        <f>VLOOKUP(C916,Z:AA,2,FALSE)</f>
        <v>#N/A</v>
      </c>
    </row>
    <row r="917" spans="1:24" ht="35.25" x14ac:dyDescent="0.5">
      <c r="A917" s="8">
        <v>1</v>
      </c>
      <c r="B917" s="134">
        <f>SUBTOTAL(103,$A$745:A917)</f>
        <v>151</v>
      </c>
      <c r="C917" s="41" t="s">
        <v>763</v>
      </c>
      <c r="D917" s="64">
        <v>1987</v>
      </c>
      <c r="E917" s="64"/>
      <c r="F917" s="64" t="s">
        <v>277</v>
      </c>
      <c r="G917" s="64">
        <v>2</v>
      </c>
      <c r="H917" s="64">
        <v>2</v>
      </c>
      <c r="I917" s="65">
        <v>630</v>
      </c>
      <c r="J917" s="65">
        <v>576.1</v>
      </c>
      <c r="K917" s="65">
        <v>576.1</v>
      </c>
      <c r="L917" s="66">
        <v>32</v>
      </c>
      <c r="M917" s="64" t="s">
        <v>275</v>
      </c>
      <c r="N917" s="64" t="s">
        <v>276</v>
      </c>
      <c r="O917" s="67" t="s">
        <v>278</v>
      </c>
      <c r="P917" s="68">
        <v>3488946.79</v>
      </c>
      <c r="Q917" s="68">
        <v>0</v>
      </c>
      <c r="R917" s="68">
        <v>0</v>
      </c>
      <c r="S917" s="65">
        <f t="shared" si="168"/>
        <v>3488946.79</v>
      </c>
      <c r="T917" s="68">
        <f t="shared" si="169"/>
        <v>5538.0107777777775</v>
      </c>
      <c r="U917" s="68">
        <v>9068.19</v>
      </c>
      <c r="X917" s="8" t="e">
        <f>VLOOKUP(C917,Z:AA,2,FALSE)</f>
        <v>#N/A</v>
      </c>
    </row>
    <row r="918" spans="1:24" ht="35.25" x14ac:dyDescent="0.5">
      <c r="B918" s="40" t="s">
        <v>957</v>
      </c>
      <c r="C918" s="41"/>
      <c r="D918" s="64" t="s">
        <v>817</v>
      </c>
      <c r="E918" s="64" t="s">
        <v>817</v>
      </c>
      <c r="F918" s="64" t="s">
        <v>817</v>
      </c>
      <c r="G918" s="64" t="s">
        <v>817</v>
      </c>
      <c r="H918" s="64" t="s">
        <v>817</v>
      </c>
      <c r="I918" s="65">
        <f>I919</f>
        <v>626.5</v>
      </c>
      <c r="J918" s="65">
        <f t="shared" ref="J918:L918" si="173">J919</f>
        <v>568.5</v>
      </c>
      <c r="K918" s="65">
        <f t="shared" si="173"/>
        <v>568.5</v>
      </c>
      <c r="L918" s="66">
        <f t="shared" si="173"/>
        <v>23</v>
      </c>
      <c r="M918" s="64" t="s">
        <v>817</v>
      </c>
      <c r="N918" s="64" t="s">
        <v>817</v>
      </c>
      <c r="O918" s="67" t="s">
        <v>960</v>
      </c>
      <c r="P918" s="68">
        <v>1538879.17</v>
      </c>
      <c r="Q918" s="68">
        <v>0</v>
      </c>
      <c r="R918" s="68">
        <v>0</v>
      </c>
      <c r="S918" s="65">
        <f t="shared" si="168"/>
        <v>1538879.17</v>
      </c>
      <c r="T918" s="68">
        <f t="shared" si="169"/>
        <v>2456.31152434158</v>
      </c>
      <c r="U918" s="68">
        <f>U919</f>
        <v>3840.5316520351157</v>
      </c>
      <c r="X918" s="8" t="e">
        <f>VLOOKUP(C918,Z:AA,2,FALSE)</f>
        <v>#N/A</v>
      </c>
    </row>
    <row r="919" spans="1:24" ht="35.25" x14ac:dyDescent="0.5">
      <c r="A919" s="8">
        <v>1</v>
      </c>
      <c r="B919" s="134">
        <f>SUBTOTAL(103,$A$745:A919)</f>
        <v>152</v>
      </c>
      <c r="C919" s="41" t="s">
        <v>760</v>
      </c>
      <c r="D919" s="64">
        <v>1978</v>
      </c>
      <c r="E919" s="64"/>
      <c r="F919" s="64" t="s">
        <v>277</v>
      </c>
      <c r="G919" s="64">
        <v>2</v>
      </c>
      <c r="H919" s="64">
        <v>2</v>
      </c>
      <c r="I919" s="65">
        <v>626.5</v>
      </c>
      <c r="J919" s="65">
        <v>568.5</v>
      </c>
      <c r="K919" s="65">
        <v>568.5</v>
      </c>
      <c r="L919" s="66">
        <v>23</v>
      </c>
      <c r="M919" s="64" t="s">
        <v>275</v>
      </c>
      <c r="N919" s="64" t="s">
        <v>276</v>
      </c>
      <c r="O919" s="67" t="s">
        <v>278</v>
      </c>
      <c r="P919" s="68">
        <v>1538879.17</v>
      </c>
      <c r="Q919" s="68">
        <v>0</v>
      </c>
      <c r="R919" s="68">
        <v>0</v>
      </c>
      <c r="S919" s="65">
        <f t="shared" si="168"/>
        <v>1538879.17</v>
      </c>
      <c r="T919" s="68">
        <f t="shared" si="169"/>
        <v>2456.31152434158</v>
      </c>
      <c r="U919" s="68">
        <v>3840.5316520351157</v>
      </c>
      <c r="X919" s="8" t="e">
        <f>VLOOKUP(C919,Z:AA,2,FALSE)</f>
        <v>#N/A</v>
      </c>
    </row>
    <row r="920" spans="1:24" ht="35.25" x14ac:dyDescent="0.5">
      <c r="B920" s="40" t="s">
        <v>899</v>
      </c>
      <c r="C920" s="133"/>
      <c r="D920" s="64" t="s">
        <v>817</v>
      </c>
      <c r="E920" s="64" t="s">
        <v>817</v>
      </c>
      <c r="F920" s="64" t="s">
        <v>817</v>
      </c>
      <c r="G920" s="64" t="s">
        <v>817</v>
      </c>
      <c r="H920" s="64" t="s">
        <v>817</v>
      </c>
      <c r="I920" s="65">
        <f>I921+I922+I923+I924+I925+I926</f>
        <v>20161.53</v>
      </c>
      <c r="J920" s="65">
        <f t="shared" ref="J920:L920" si="174">J921+J922+J923+J924+J925+J926</f>
        <v>15082.98</v>
      </c>
      <c r="K920" s="65">
        <f t="shared" si="174"/>
        <v>14836.7</v>
      </c>
      <c r="L920" s="66">
        <f t="shared" si="174"/>
        <v>621</v>
      </c>
      <c r="M920" s="64" t="s">
        <v>817</v>
      </c>
      <c r="N920" s="64" t="s">
        <v>817</v>
      </c>
      <c r="O920" s="67" t="s">
        <v>960</v>
      </c>
      <c r="P920" s="68">
        <v>28415186.600000001</v>
      </c>
      <c r="Q920" s="68">
        <v>0</v>
      </c>
      <c r="R920" s="68">
        <v>0</v>
      </c>
      <c r="S920" s="65">
        <f t="shared" si="168"/>
        <v>28415186.600000001</v>
      </c>
      <c r="T920" s="68">
        <f t="shared" si="169"/>
        <v>1409.3765006921599</v>
      </c>
      <c r="U920" s="68">
        <f>MAX(U921:U926)</f>
        <v>5398.3163762311942</v>
      </c>
      <c r="X920" s="8" t="e">
        <f>VLOOKUP(C920,Z:AA,2,FALSE)</f>
        <v>#N/A</v>
      </c>
    </row>
    <row r="921" spans="1:24" ht="35.25" x14ac:dyDescent="0.5">
      <c r="A921" s="8">
        <v>1</v>
      </c>
      <c r="B921" s="134">
        <f>SUBTOTAL(103,$A$745:A921)</f>
        <v>153</v>
      </c>
      <c r="C921" s="40" t="s">
        <v>136</v>
      </c>
      <c r="D921" s="64">
        <v>1994</v>
      </c>
      <c r="E921" s="64"/>
      <c r="F921" s="64" t="s">
        <v>277</v>
      </c>
      <c r="G921" s="64">
        <v>4</v>
      </c>
      <c r="H921" s="64">
        <v>4</v>
      </c>
      <c r="I921" s="65">
        <v>3731.88</v>
      </c>
      <c r="J921" s="65">
        <v>2769.88</v>
      </c>
      <c r="K921" s="65">
        <v>2769</v>
      </c>
      <c r="L921" s="66">
        <v>112</v>
      </c>
      <c r="M921" s="64" t="s">
        <v>275</v>
      </c>
      <c r="N921" s="64" t="s">
        <v>279</v>
      </c>
      <c r="O921" s="67" t="s">
        <v>295</v>
      </c>
      <c r="P921" s="68">
        <v>5875000</v>
      </c>
      <c r="Q921" s="68">
        <v>0</v>
      </c>
      <c r="R921" s="68">
        <v>0</v>
      </c>
      <c r="S921" s="65">
        <f t="shared" si="168"/>
        <v>5875000</v>
      </c>
      <c r="T921" s="68">
        <f t="shared" si="169"/>
        <v>1574.2735564916343</v>
      </c>
      <c r="U921" s="68">
        <v>1903.441562965583</v>
      </c>
      <c r="X921" s="8" t="e">
        <f>VLOOKUP(C921,Z:AA,2,FALSE)</f>
        <v>#N/A</v>
      </c>
    </row>
    <row r="922" spans="1:24" ht="35.25" x14ac:dyDescent="0.5">
      <c r="A922" s="8">
        <v>1</v>
      </c>
      <c r="B922" s="134">
        <f>SUBTOTAL(103,$A$745:A922)</f>
        <v>154</v>
      </c>
      <c r="C922" s="40" t="s">
        <v>133</v>
      </c>
      <c r="D922" s="64">
        <v>1992</v>
      </c>
      <c r="E922" s="64"/>
      <c r="F922" s="64" t="s">
        <v>277</v>
      </c>
      <c r="G922" s="64">
        <v>2</v>
      </c>
      <c r="H922" s="64">
        <v>3</v>
      </c>
      <c r="I922" s="65">
        <v>1621.8</v>
      </c>
      <c r="J922" s="65">
        <v>965.3</v>
      </c>
      <c r="K922" s="65">
        <v>915.9</v>
      </c>
      <c r="L922" s="66">
        <v>39</v>
      </c>
      <c r="M922" s="64" t="s">
        <v>275</v>
      </c>
      <c r="N922" s="64" t="s">
        <v>279</v>
      </c>
      <c r="O922" s="67" t="s">
        <v>295</v>
      </c>
      <c r="P922" s="68">
        <v>4890386.5999999996</v>
      </c>
      <c r="Q922" s="68">
        <v>0</v>
      </c>
      <c r="R922" s="68">
        <v>0</v>
      </c>
      <c r="S922" s="65">
        <f t="shared" si="168"/>
        <v>4890386.5999999996</v>
      </c>
      <c r="T922" s="68">
        <f t="shared" si="169"/>
        <v>3015.4067085953875</v>
      </c>
      <c r="U922" s="68">
        <v>3015.4067085953875</v>
      </c>
      <c r="X922" s="8" t="e">
        <f>VLOOKUP(C922,Z:AA,2,FALSE)</f>
        <v>#N/A</v>
      </c>
    </row>
    <row r="923" spans="1:24" ht="35.25" x14ac:dyDescent="0.5">
      <c r="A923" s="8">
        <v>1</v>
      </c>
      <c r="B923" s="134">
        <f>SUBTOTAL(103,$A$745:A923)</f>
        <v>155</v>
      </c>
      <c r="C923" s="40" t="s">
        <v>138</v>
      </c>
      <c r="D923" s="64">
        <v>1986</v>
      </c>
      <c r="E923" s="64"/>
      <c r="F923" s="64" t="s">
        <v>277</v>
      </c>
      <c r="G923" s="64">
        <v>2</v>
      </c>
      <c r="H923" s="64">
        <v>3</v>
      </c>
      <c r="I923" s="65">
        <v>923.9</v>
      </c>
      <c r="J923" s="65">
        <v>841.9</v>
      </c>
      <c r="K923" s="65">
        <v>646.1</v>
      </c>
      <c r="L923" s="66">
        <v>47</v>
      </c>
      <c r="M923" s="64" t="s">
        <v>275</v>
      </c>
      <c r="N923" s="64" t="s">
        <v>279</v>
      </c>
      <c r="O923" s="67" t="s">
        <v>295</v>
      </c>
      <c r="P923" s="68">
        <v>4125000</v>
      </c>
      <c r="Q923" s="68">
        <v>0</v>
      </c>
      <c r="R923" s="68">
        <v>0</v>
      </c>
      <c r="S923" s="65">
        <f t="shared" si="168"/>
        <v>4125000</v>
      </c>
      <c r="T923" s="68">
        <f t="shared" si="169"/>
        <v>4464.7689143846737</v>
      </c>
      <c r="U923" s="68">
        <v>5398.3163762311942</v>
      </c>
      <c r="X923" s="8" t="e">
        <f>VLOOKUP(C923,Z:AA,2,FALSE)</f>
        <v>#N/A</v>
      </c>
    </row>
    <row r="924" spans="1:24" ht="35.25" x14ac:dyDescent="0.5">
      <c r="A924" s="8">
        <v>1</v>
      </c>
      <c r="B924" s="134">
        <f>SUBTOTAL(103,$A$745:A924)</f>
        <v>156</v>
      </c>
      <c r="C924" s="40" t="s">
        <v>137</v>
      </c>
      <c r="D924" s="64">
        <v>1976</v>
      </c>
      <c r="E924" s="64"/>
      <c r="F924" s="64" t="s">
        <v>298</v>
      </c>
      <c r="G924" s="64">
        <v>5</v>
      </c>
      <c r="H924" s="64">
        <v>6</v>
      </c>
      <c r="I924" s="65">
        <v>6117.57</v>
      </c>
      <c r="J924" s="65">
        <v>4610</v>
      </c>
      <c r="K924" s="65">
        <v>4610</v>
      </c>
      <c r="L924" s="66">
        <v>166</v>
      </c>
      <c r="M924" s="64" t="s">
        <v>275</v>
      </c>
      <c r="N924" s="64" t="s">
        <v>279</v>
      </c>
      <c r="O924" s="67" t="s">
        <v>296</v>
      </c>
      <c r="P924" s="68">
        <v>5090360</v>
      </c>
      <c r="Q924" s="68">
        <v>0</v>
      </c>
      <c r="R924" s="68">
        <v>0</v>
      </c>
      <c r="S924" s="65">
        <f t="shared" si="168"/>
        <v>5090360</v>
      </c>
      <c r="T924" s="68">
        <f t="shared" si="169"/>
        <v>832.08855803856761</v>
      </c>
      <c r="U924" s="68">
        <v>1143.1828496240603</v>
      </c>
      <c r="X924" s="8" t="e">
        <f>VLOOKUP(C924,Z:AA,2,FALSE)</f>
        <v>#N/A</v>
      </c>
    </row>
    <row r="925" spans="1:24" ht="35.25" x14ac:dyDescent="0.5">
      <c r="A925" s="8">
        <v>1</v>
      </c>
      <c r="B925" s="134">
        <f>SUBTOTAL(103,$A$745:A925)</f>
        <v>157</v>
      </c>
      <c r="C925" s="40" t="s">
        <v>134</v>
      </c>
      <c r="D925" s="64">
        <v>1972</v>
      </c>
      <c r="E925" s="64"/>
      <c r="F925" s="64" t="s">
        <v>277</v>
      </c>
      <c r="G925" s="64">
        <v>5</v>
      </c>
      <c r="H925" s="64">
        <v>4</v>
      </c>
      <c r="I925" s="65">
        <v>3740.78</v>
      </c>
      <c r="J925" s="65">
        <v>2819.9</v>
      </c>
      <c r="K925" s="65">
        <v>2819.7</v>
      </c>
      <c r="L925" s="66">
        <v>124</v>
      </c>
      <c r="M925" s="64" t="s">
        <v>275</v>
      </c>
      <c r="N925" s="64" t="s">
        <v>279</v>
      </c>
      <c r="O925" s="67" t="s">
        <v>296</v>
      </c>
      <c r="P925" s="68">
        <v>5035000</v>
      </c>
      <c r="Q925" s="68">
        <v>0</v>
      </c>
      <c r="R925" s="68">
        <v>0</v>
      </c>
      <c r="S925" s="65">
        <f t="shared" si="168"/>
        <v>5035000</v>
      </c>
      <c r="T925" s="68">
        <f t="shared" si="169"/>
        <v>1345.9759729254326</v>
      </c>
      <c r="U925" s="68">
        <v>1627.4087810563572</v>
      </c>
      <c r="X925" s="8" t="e">
        <f>VLOOKUP(C925,Z:AA,2,FALSE)</f>
        <v>#N/A</v>
      </c>
    </row>
    <row r="926" spans="1:24" ht="35.25" x14ac:dyDescent="0.5">
      <c r="A926" s="8">
        <v>1</v>
      </c>
      <c r="B926" s="134">
        <f>SUBTOTAL(103,$A$745:A926)</f>
        <v>158</v>
      </c>
      <c r="C926" s="40" t="s">
        <v>135</v>
      </c>
      <c r="D926" s="64">
        <v>1979</v>
      </c>
      <c r="E926" s="64"/>
      <c r="F926" s="64" t="s">
        <v>277</v>
      </c>
      <c r="G926" s="64">
        <v>5</v>
      </c>
      <c r="H926" s="64">
        <v>4</v>
      </c>
      <c r="I926" s="65">
        <v>4025.6</v>
      </c>
      <c r="J926" s="65">
        <v>3076</v>
      </c>
      <c r="K926" s="65">
        <v>3076</v>
      </c>
      <c r="L926" s="66">
        <v>133</v>
      </c>
      <c r="M926" s="64" t="s">
        <v>275</v>
      </c>
      <c r="N926" s="64" t="s">
        <v>279</v>
      </c>
      <c r="O926" s="67" t="s">
        <v>296</v>
      </c>
      <c r="P926" s="68">
        <v>3399440</v>
      </c>
      <c r="Q926" s="68">
        <v>0</v>
      </c>
      <c r="R926" s="68">
        <v>0</v>
      </c>
      <c r="S926" s="65">
        <f t="shared" si="168"/>
        <v>3399440</v>
      </c>
      <c r="T926" s="68">
        <f t="shared" si="169"/>
        <v>844.45548489666135</v>
      </c>
      <c r="U926" s="68">
        <v>1160.2549672098569</v>
      </c>
      <c r="X926" s="8" t="e">
        <f>VLOOKUP(C926,Z:AA,2,FALSE)</f>
        <v>#N/A</v>
      </c>
    </row>
    <row r="927" spans="1:24" ht="35.25" x14ac:dyDescent="0.5">
      <c r="B927" s="40" t="s">
        <v>905</v>
      </c>
      <c r="C927" s="133"/>
      <c r="D927" s="64" t="s">
        <v>817</v>
      </c>
      <c r="E927" s="64" t="s">
        <v>817</v>
      </c>
      <c r="F927" s="64" t="s">
        <v>817</v>
      </c>
      <c r="G927" s="64" t="s">
        <v>817</v>
      </c>
      <c r="H927" s="64" t="s">
        <v>817</v>
      </c>
      <c r="I927" s="65">
        <f>I928+I929</f>
        <v>1573</v>
      </c>
      <c r="J927" s="65">
        <f t="shared" ref="J927:L927" si="175">J928+J929</f>
        <v>1423.2</v>
      </c>
      <c r="K927" s="65">
        <f t="shared" si="175"/>
        <v>1423.2</v>
      </c>
      <c r="L927" s="66">
        <f t="shared" si="175"/>
        <v>68</v>
      </c>
      <c r="M927" s="64" t="s">
        <v>817</v>
      </c>
      <c r="N927" s="64" t="s">
        <v>817</v>
      </c>
      <c r="O927" s="67" t="s">
        <v>960</v>
      </c>
      <c r="P927" s="68">
        <v>5777967.8699999992</v>
      </c>
      <c r="Q927" s="68">
        <v>0</v>
      </c>
      <c r="R927" s="68">
        <v>0</v>
      </c>
      <c r="S927" s="65">
        <f t="shared" si="168"/>
        <v>5777967.8699999992</v>
      </c>
      <c r="T927" s="68">
        <f t="shared" si="169"/>
        <v>3673.2154291163379</v>
      </c>
      <c r="U927" s="68">
        <f>MAX(U928:U929)</f>
        <v>5110.9588838268792</v>
      </c>
      <c r="X927" s="8" t="e">
        <f>VLOOKUP(C927,Z:AA,2,FALSE)</f>
        <v>#N/A</v>
      </c>
    </row>
    <row r="928" spans="1:24" ht="35.25" x14ac:dyDescent="0.5">
      <c r="A928" s="8">
        <v>1</v>
      </c>
      <c r="B928" s="134">
        <f>SUBTOTAL(103,$A$745:A928)</f>
        <v>159</v>
      </c>
      <c r="C928" s="40" t="s">
        <v>183</v>
      </c>
      <c r="D928" s="64">
        <v>1985</v>
      </c>
      <c r="E928" s="64">
        <v>2009</v>
      </c>
      <c r="F928" s="64" t="s">
        <v>277</v>
      </c>
      <c r="G928" s="64">
        <v>2</v>
      </c>
      <c r="H928" s="64">
        <v>3</v>
      </c>
      <c r="I928" s="65">
        <v>958.4</v>
      </c>
      <c r="J928" s="65">
        <v>858.1</v>
      </c>
      <c r="K928" s="65">
        <v>858.1</v>
      </c>
      <c r="L928" s="66">
        <v>48</v>
      </c>
      <c r="M928" s="64" t="s">
        <v>275</v>
      </c>
      <c r="N928" s="64" t="s">
        <v>276</v>
      </c>
      <c r="O928" s="67" t="s">
        <v>278</v>
      </c>
      <c r="P928" s="68">
        <v>3457143.9</v>
      </c>
      <c r="Q928" s="68">
        <v>0</v>
      </c>
      <c r="R928" s="68">
        <v>0</v>
      </c>
      <c r="S928" s="65">
        <f t="shared" si="168"/>
        <v>3457143.9</v>
      </c>
      <c r="T928" s="68">
        <f t="shared" si="169"/>
        <v>3607.2035684474122</v>
      </c>
      <c r="U928" s="68">
        <v>3973.9563856427376</v>
      </c>
      <c r="X928" s="8" t="e">
        <f>VLOOKUP(C928,Z:AA,2,FALSE)</f>
        <v>#N/A</v>
      </c>
    </row>
    <row r="929" spans="1:24" ht="35.25" x14ac:dyDescent="0.5">
      <c r="A929" s="8">
        <v>1</v>
      </c>
      <c r="B929" s="134">
        <f>SUBTOTAL(103,$A$745:A929)</f>
        <v>160</v>
      </c>
      <c r="C929" s="40" t="s">
        <v>184</v>
      </c>
      <c r="D929" s="64">
        <v>1961</v>
      </c>
      <c r="E929" s="64">
        <v>2009</v>
      </c>
      <c r="F929" s="64" t="s">
        <v>277</v>
      </c>
      <c r="G929" s="64">
        <v>2</v>
      </c>
      <c r="H929" s="64">
        <v>2</v>
      </c>
      <c r="I929" s="65">
        <v>614.6</v>
      </c>
      <c r="J929" s="65">
        <v>565.1</v>
      </c>
      <c r="K929" s="65">
        <v>565.1</v>
      </c>
      <c r="L929" s="66">
        <v>20</v>
      </c>
      <c r="M929" s="64" t="s">
        <v>275</v>
      </c>
      <c r="N929" s="64" t="s">
        <v>276</v>
      </c>
      <c r="O929" s="67" t="s">
        <v>278</v>
      </c>
      <c r="P929" s="68">
        <v>2320823.9699999997</v>
      </c>
      <c r="Q929" s="68">
        <v>0</v>
      </c>
      <c r="R929" s="68">
        <v>0</v>
      </c>
      <c r="S929" s="65">
        <f t="shared" si="168"/>
        <v>2320823.9699999997</v>
      </c>
      <c r="T929" s="68">
        <f t="shared" si="169"/>
        <v>3776.153547022453</v>
      </c>
      <c r="U929" s="68">
        <v>5110.9588838268792</v>
      </c>
      <c r="X929" s="8" t="e">
        <f>VLOOKUP(C929,Z:AA,2,FALSE)</f>
        <v>#N/A</v>
      </c>
    </row>
    <row r="930" spans="1:24" ht="35.25" x14ac:dyDescent="0.5">
      <c r="B930" s="40" t="s">
        <v>902</v>
      </c>
      <c r="C930" s="40"/>
      <c r="D930" s="64" t="s">
        <v>817</v>
      </c>
      <c r="E930" s="64" t="s">
        <v>817</v>
      </c>
      <c r="F930" s="64" t="s">
        <v>817</v>
      </c>
      <c r="G930" s="64" t="s">
        <v>817</v>
      </c>
      <c r="H930" s="64" t="s">
        <v>817</v>
      </c>
      <c r="I930" s="65">
        <f>I931+I932+I933</f>
        <v>1266.2</v>
      </c>
      <c r="J930" s="65">
        <f t="shared" ref="J930:L930" si="176">J931+J932+J933</f>
        <v>1144.9000000000001</v>
      </c>
      <c r="K930" s="65">
        <f t="shared" si="176"/>
        <v>922.5</v>
      </c>
      <c r="L930" s="66">
        <f t="shared" si="176"/>
        <v>52</v>
      </c>
      <c r="M930" s="64" t="s">
        <v>817</v>
      </c>
      <c r="N930" s="64" t="s">
        <v>817</v>
      </c>
      <c r="O930" s="67" t="s">
        <v>960</v>
      </c>
      <c r="P930" s="68">
        <v>4715781.71</v>
      </c>
      <c r="Q930" s="68">
        <v>0</v>
      </c>
      <c r="R930" s="68">
        <v>0</v>
      </c>
      <c r="S930" s="65">
        <f t="shared" si="168"/>
        <v>4715781.71</v>
      </c>
      <c r="T930" s="68">
        <f t="shared" si="169"/>
        <v>3724.3576923076921</v>
      </c>
      <c r="U930" s="68">
        <f>MAX(U931:U933)</f>
        <v>4492.8182247899158</v>
      </c>
      <c r="X930" s="8" t="e">
        <f>VLOOKUP(C930,Z:AA,2,FALSE)</f>
        <v>#N/A</v>
      </c>
    </row>
    <row r="931" spans="1:24" ht="35.25" x14ac:dyDescent="0.5">
      <c r="A931" s="8">
        <v>1</v>
      </c>
      <c r="B931" s="134">
        <f>SUBTOTAL(103,$A$745:A931)</f>
        <v>161</v>
      </c>
      <c r="C931" s="40" t="s">
        <v>859</v>
      </c>
      <c r="D931" s="64">
        <v>1961</v>
      </c>
      <c r="E931" s="64"/>
      <c r="F931" s="64" t="s">
        <v>277</v>
      </c>
      <c r="G931" s="64">
        <v>2</v>
      </c>
      <c r="H931" s="64">
        <v>1</v>
      </c>
      <c r="I931" s="65">
        <v>442.8</v>
      </c>
      <c r="J931" s="65">
        <v>393.5</v>
      </c>
      <c r="K931" s="65">
        <v>240.4</v>
      </c>
      <c r="L931" s="66">
        <v>21</v>
      </c>
      <c r="M931" s="64" t="s">
        <v>275</v>
      </c>
      <c r="N931" s="64" t="s">
        <v>350</v>
      </c>
      <c r="O931" s="67" t="s">
        <v>351</v>
      </c>
      <c r="P931" s="68">
        <v>1710080.82</v>
      </c>
      <c r="Q931" s="68">
        <v>0</v>
      </c>
      <c r="R931" s="68">
        <v>0</v>
      </c>
      <c r="S931" s="65">
        <f t="shared" si="168"/>
        <v>1710080.82</v>
      </c>
      <c r="T931" s="68">
        <f t="shared" si="169"/>
        <v>3861.9711382113824</v>
      </c>
      <c r="U931" s="68">
        <v>3862.3772222222224</v>
      </c>
      <c r="X931" s="8" t="e">
        <f>VLOOKUP(C931,Z:AA,2,FALSE)</f>
        <v>#N/A</v>
      </c>
    </row>
    <row r="932" spans="1:24" ht="35.25" x14ac:dyDescent="0.5">
      <c r="A932" s="8">
        <v>1</v>
      </c>
      <c r="B932" s="134">
        <f>SUBTOTAL(103,$A$745:A932)</f>
        <v>162</v>
      </c>
      <c r="C932" s="40" t="s">
        <v>188</v>
      </c>
      <c r="D932" s="64">
        <v>1960</v>
      </c>
      <c r="E932" s="64"/>
      <c r="F932" s="64" t="s">
        <v>277</v>
      </c>
      <c r="G932" s="64">
        <v>2</v>
      </c>
      <c r="H932" s="64">
        <v>1</v>
      </c>
      <c r="I932" s="65">
        <v>442.6</v>
      </c>
      <c r="J932" s="65">
        <v>400.2</v>
      </c>
      <c r="K932" s="65">
        <v>353.8</v>
      </c>
      <c r="L932" s="66">
        <v>12</v>
      </c>
      <c r="M932" s="64" t="s">
        <v>275</v>
      </c>
      <c r="N932" s="64" t="s">
        <v>350</v>
      </c>
      <c r="O932" s="67" t="s">
        <v>351</v>
      </c>
      <c r="P932" s="68">
        <v>1452729.9</v>
      </c>
      <c r="Q932" s="68">
        <v>0</v>
      </c>
      <c r="R932" s="68">
        <v>0</v>
      </c>
      <c r="S932" s="65">
        <f t="shared" si="168"/>
        <v>1452729.9</v>
      </c>
      <c r="T932" s="68">
        <f t="shared" si="169"/>
        <v>3282.2636692272927</v>
      </c>
      <c r="U932" s="68">
        <v>3551.3321283325804</v>
      </c>
      <c r="X932" s="8" t="e">
        <f>VLOOKUP(C932,Z:AA,2,FALSE)</f>
        <v>#N/A</v>
      </c>
    </row>
    <row r="933" spans="1:24" ht="35.25" x14ac:dyDescent="0.5">
      <c r="A933" s="8">
        <v>1</v>
      </c>
      <c r="B933" s="134">
        <f>SUBTOTAL(103,$A$745:A933)</f>
        <v>163</v>
      </c>
      <c r="C933" s="40" t="s">
        <v>185</v>
      </c>
      <c r="D933" s="64">
        <v>1968</v>
      </c>
      <c r="E933" s="64"/>
      <c r="F933" s="64" t="s">
        <v>277</v>
      </c>
      <c r="G933" s="64">
        <v>2</v>
      </c>
      <c r="H933" s="64">
        <v>1</v>
      </c>
      <c r="I933" s="65">
        <v>380.8</v>
      </c>
      <c r="J933" s="65">
        <v>351.2</v>
      </c>
      <c r="K933" s="65">
        <v>328.3</v>
      </c>
      <c r="L933" s="66">
        <v>19</v>
      </c>
      <c r="M933" s="64" t="s">
        <v>275</v>
      </c>
      <c r="N933" s="64" t="s">
        <v>350</v>
      </c>
      <c r="O933" s="67" t="s">
        <v>351</v>
      </c>
      <c r="P933" s="68">
        <v>1552970.99</v>
      </c>
      <c r="Q933" s="68">
        <v>0</v>
      </c>
      <c r="R933" s="68">
        <v>0</v>
      </c>
      <c r="S933" s="65">
        <f t="shared" si="168"/>
        <v>1552970.99</v>
      </c>
      <c r="T933" s="68">
        <f t="shared" si="169"/>
        <v>4078.180120798319</v>
      </c>
      <c r="U933" s="68">
        <v>4492.8182247899158</v>
      </c>
      <c r="X933" s="8" t="e">
        <f>VLOOKUP(C933,Z:AA,2,FALSE)</f>
        <v>#N/A</v>
      </c>
    </row>
    <row r="934" spans="1:24" ht="35.25" x14ac:dyDescent="0.5">
      <c r="B934" s="40" t="s">
        <v>903</v>
      </c>
      <c r="C934" s="40"/>
      <c r="D934" s="64" t="s">
        <v>817</v>
      </c>
      <c r="E934" s="64" t="s">
        <v>817</v>
      </c>
      <c r="F934" s="64" t="s">
        <v>817</v>
      </c>
      <c r="G934" s="64" t="s">
        <v>817</v>
      </c>
      <c r="H934" s="64" t="s">
        <v>817</v>
      </c>
      <c r="I934" s="65">
        <f>I935+I936</f>
        <v>703.5</v>
      </c>
      <c r="J934" s="65">
        <f t="shared" ref="J934:L934" si="177">J935+J936</f>
        <v>641.4</v>
      </c>
      <c r="K934" s="65">
        <f t="shared" si="177"/>
        <v>603.20000000000005</v>
      </c>
      <c r="L934" s="66">
        <f t="shared" si="177"/>
        <v>36</v>
      </c>
      <c r="M934" s="64" t="s">
        <v>817</v>
      </c>
      <c r="N934" s="64" t="s">
        <v>817</v>
      </c>
      <c r="O934" s="67" t="s">
        <v>960</v>
      </c>
      <c r="P934" s="68">
        <v>2590114.16</v>
      </c>
      <c r="Q934" s="68">
        <v>0</v>
      </c>
      <c r="R934" s="68">
        <v>0</v>
      </c>
      <c r="S934" s="65">
        <f t="shared" si="168"/>
        <v>2590114.16</v>
      </c>
      <c r="T934" s="68">
        <f t="shared" si="169"/>
        <v>3681.7543141435681</v>
      </c>
      <c r="U934" s="68">
        <f>MAX(U935:U936)</f>
        <v>4259.1013682678313</v>
      </c>
      <c r="X934" s="8" t="e">
        <f>VLOOKUP(C934,Z:AA,2,FALSE)</f>
        <v>#N/A</v>
      </c>
    </row>
    <row r="935" spans="1:24" ht="35.25" x14ac:dyDescent="0.5">
      <c r="A935" s="8">
        <v>1</v>
      </c>
      <c r="B935" s="134">
        <f>SUBTOTAL(103,$A$745:A935)</f>
        <v>164</v>
      </c>
      <c r="C935" s="40" t="s">
        <v>186</v>
      </c>
      <c r="D935" s="64">
        <v>1959</v>
      </c>
      <c r="E935" s="64"/>
      <c r="F935" s="64" t="s">
        <v>343</v>
      </c>
      <c r="G935" s="64">
        <v>2</v>
      </c>
      <c r="H935" s="64">
        <v>1</v>
      </c>
      <c r="I935" s="65">
        <v>360</v>
      </c>
      <c r="J935" s="65">
        <v>325.89999999999998</v>
      </c>
      <c r="K935" s="65">
        <v>287.7</v>
      </c>
      <c r="L935" s="66">
        <v>15</v>
      </c>
      <c r="M935" s="64" t="s">
        <v>275</v>
      </c>
      <c r="N935" s="64" t="s">
        <v>350</v>
      </c>
      <c r="O935" s="67" t="s">
        <v>352</v>
      </c>
      <c r="P935" s="68">
        <v>1262131.9000000001</v>
      </c>
      <c r="Q935" s="68">
        <v>0</v>
      </c>
      <c r="R935" s="68">
        <v>0</v>
      </c>
      <c r="S935" s="65">
        <f t="shared" si="168"/>
        <v>1262131.9000000001</v>
      </c>
      <c r="T935" s="68">
        <f t="shared" si="169"/>
        <v>3505.9219444444448</v>
      </c>
      <c r="U935" s="68">
        <v>3505.92</v>
      </c>
      <c r="X935" s="8" t="e">
        <f>VLOOKUP(C935,Z:AA,2,FALSE)</f>
        <v>#N/A</v>
      </c>
    </row>
    <row r="936" spans="1:24" ht="35.25" x14ac:dyDescent="0.5">
      <c r="A936" s="8">
        <v>1</v>
      </c>
      <c r="B936" s="134">
        <f>SUBTOTAL(103,$A$745:A936)</f>
        <v>165</v>
      </c>
      <c r="C936" s="40" t="s">
        <v>182</v>
      </c>
      <c r="D936" s="64">
        <v>1970</v>
      </c>
      <c r="E936" s="64"/>
      <c r="F936" s="64" t="s">
        <v>277</v>
      </c>
      <c r="G936" s="64">
        <v>2</v>
      </c>
      <c r="H936" s="64">
        <v>1</v>
      </c>
      <c r="I936" s="65">
        <v>343.5</v>
      </c>
      <c r="J936" s="65">
        <v>315.5</v>
      </c>
      <c r="K936" s="65">
        <v>315.5</v>
      </c>
      <c r="L936" s="66">
        <v>21</v>
      </c>
      <c r="M936" s="64" t="s">
        <v>275</v>
      </c>
      <c r="N936" s="64" t="s">
        <v>350</v>
      </c>
      <c r="O936" s="67" t="s">
        <v>352</v>
      </c>
      <c r="P936" s="68">
        <v>1327982.26</v>
      </c>
      <c r="Q936" s="68">
        <v>0</v>
      </c>
      <c r="R936" s="68">
        <v>0</v>
      </c>
      <c r="S936" s="65">
        <f t="shared" si="168"/>
        <v>1327982.26</v>
      </c>
      <c r="T936" s="68">
        <f t="shared" si="169"/>
        <v>3866.0327802037846</v>
      </c>
      <c r="U936" s="68">
        <v>4259.1013682678313</v>
      </c>
      <c r="X936" s="8" t="e">
        <f>VLOOKUP(C936,Z:AA,2,FALSE)</f>
        <v>#N/A</v>
      </c>
    </row>
    <row r="937" spans="1:24" ht="35.25" x14ac:dyDescent="0.5">
      <c r="B937" s="40" t="s">
        <v>904</v>
      </c>
      <c r="C937" s="40"/>
      <c r="D937" s="64" t="s">
        <v>817</v>
      </c>
      <c r="E937" s="64" t="s">
        <v>817</v>
      </c>
      <c r="F937" s="64" t="s">
        <v>817</v>
      </c>
      <c r="G937" s="64" t="s">
        <v>817</v>
      </c>
      <c r="H937" s="64" t="s">
        <v>817</v>
      </c>
      <c r="I937" s="65">
        <f>I938</f>
        <v>1217.2</v>
      </c>
      <c r="J937" s="65">
        <f t="shared" ref="J937:L937" si="178">J938</f>
        <v>862.2</v>
      </c>
      <c r="K937" s="65">
        <f t="shared" si="178"/>
        <v>862.2</v>
      </c>
      <c r="L937" s="66">
        <f t="shared" si="178"/>
        <v>47</v>
      </c>
      <c r="M937" s="64" t="s">
        <v>817</v>
      </c>
      <c r="N937" s="64" t="s">
        <v>817</v>
      </c>
      <c r="O937" s="67" t="s">
        <v>960</v>
      </c>
      <c r="P937" s="68">
        <v>1456533.11</v>
      </c>
      <c r="Q937" s="68">
        <v>0</v>
      </c>
      <c r="R937" s="68">
        <v>0</v>
      </c>
      <c r="S937" s="65">
        <f t="shared" si="168"/>
        <v>1456533.11</v>
      </c>
      <c r="T937" s="68">
        <f t="shared" si="169"/>
        <v>1196.6259530069012</v>
      </c>
      <c r="U937" s="68">
        <f>U938</f>
        <v>1201.2027604337825</v>
      </c>
      <c r="X937" s="8" t="e">
        <f>VLOOKUP(C937,Z:AA,2,FALSE)</f>
        <v>#N/A</v>
      </c>
    </row>
    <row r="938" spans="1:24" ht="35.25" x14ac:dyDescent="0.5">
      <c r="A938" s="8">
        <v>1</v>
      </c>
      <c r="B938" s="134">
        <f>SUBTOTAL(103,$A$745:A938)</f>
        <v>166</v>
      </c>
      <c r="C938" s="40" t="s">
        <v>860</v>
      </c>
      <c r="D938" s="64">
        <v>1980</v>
      </c>
      <c r="E938" s="64"/>
      <c r="F938" s="64" t="s">
        <v>277</v>
      </c>
      <c r="G938" s="64">
        <v>2</v>
      </c>
      <c r="H938" s="64">
        <v>3</v>
      </c>
      <c r="I938" s="65">
        <v>1217.2</v>
      </c>
      <c r="J938" s="65">
        <v>862.2</v>
      </c>
      <c r="K938" s="65">
        <v>862.2</v>
      </c>
      <c r="L938" s="66">
        <v>47</v>
      </c>
      <c r="M938" s="64" t="s">
        <v>275</v>
      </c>
      <c r="N938" s="64" t="s">
        <v>354</v>
      </c>
      <c r="O938" s="67" t="s">
        <v>880</v>
      </c>
      <c r="P938" s="68">
        <v>1456533.11</v>
      </c>
      <c r="Q938" s="68">
        <v>0</v>
      </c>
      <c r="R938" s="68">
        <v>0</v>
      </c>
      <c r="S938" s="65">
        <f t="shared" si="168"/>
        <v>1456533.11</v>
      </c>
      <c r="T938" s="68">
        <f t="shared" si="169"/>
        <v>1196.6259530069012</v>
      </c>
      <c r="U938" s="68">
        <v>1201.2027604337825</v>
      </c>
      <c r="X938" s="8" t="e">
        <f>VLOOKUP(C938,Z:AA,2,FALSE)</f>
        <v>#N/A</v>
      </c>
    </row>
    <row r="939" spans="1:24" ht="35.25" x14ac:dyDescent="0.5">
      <c r="B939" s="40" t="s">
        <v>906</v>
      </c>
      <c r="C939" s="133"/>
      <c r="D939" s="64" t="s">
        <v>817</v>
      </c>
      <c r="E939" s="64" t="s">
        <v>817</v>
      </c>
      <c r="F939" s="64" t="s">
        <v>817</v>
      </c>
      <c r="G939" s="64" t="s">
        <v>817</v>
      </c>
      <c r="H939" s="64" t="s">
        <v>817</v>
      </c>
      <c r="I939" s="65">
        <f>I940+I941+I942</f>
        <v>1774</v>
      </c>
      <c r="J939" s="65">
        <f t="shared" ref="J939:L939" si="179">J940+J941+J942</f>
        <v>1611</v>
      </c>
      <c r="K939" s="65">
        <f t="shared" si="179"/>
        <v>1526</v>
      </c>
      <c r="L939" s="66">
        <f t="shared" si="179"/>
        <v>80</v>
      </c>
      <c r="M939" s="64" t="s">
        <v>817</v>
      </c>
      <c r="N939" s="64" t="s">
        <v>817</v>
      </c>
      <c r="O939" s="67" t="s">
        <v>960</v>
      </c>
      <c r="P939" s="68">
        <v>10290828.25</v>
      </c>
      <c r="Q939" s="68">
        <v>0</v>
      </c>
      <c r="R939" s="68">
        <v>0</v>
      </c>
      <c r="S939" s="65">
        <f t="shared" si="168"/>
        <v>10290828.25</v>
      </c>
      <c r="T939" s="68">
        <f t="shared" si="169"/>
        <v>5800.9178410372042</v>
      </c>
      <c r="U939" s="68">
        <f>MAX(U940:U942)</f>
        <v>9128.0460396039598</v>
      </c>
      <c r="X939" s="8" t="e">
        <f>VLOOKUP(C939,Z:AA,2,FALSE)</f>
        <v>#N/A</v>
      </c>
    </row>
    <row r="940" spans="1:24" ht="35.25" x14ac:dyDescent="0.5">
      <c r="A940" s="8">
        <v>1</v>
      </c>
      <c r="B940" s="134">
        <f>SUBTOTAL(103,$A$745:A940)</f>
        <v>167</v>
      </c>
      <c r="C940" s="40" t="s">
        <v>87</v>
      </c>
      <c r="D940" s="64">
        <v>1952</v>
      </c>
      <c r="E940" s="64"/>
      <c r="F940" s="64" t="s">
        <v>277</v>
      </c>
      <c r="G940" s="64">
        <v>2</v>
      </c>
      <c r="H940" s="64">
        <v>2</v>
      </c>
      <c r="I940" s="65">
        <v>744</v>
      </c>
      <c r="J940" s="65">
        <v>670</v>
      </c>
      <c r="K940" s="65">
        <v>617</v>
      </c>
      <c r="L940" s="66">
        <v>23</v>
      </c>
      <c r="M940" s="64" t="s">
        <v>275</v>
      </c>
      <c r="N940" s="64" t="s">
        <v>276</v>
      </c>
      <c r="O940" s="67" t="s">
        <v>278</v>
      </c>
      <c r="P940" s="68">
        <v>3665226.5</v>
      </c>
      <c r="Q940" s="68">
        <v>0</v>
      </c>
      <c r="R940" s="68">
        <v>0</v>
      </c>
      <c r="S940" s="65">
        <f t="shared" si="168"/>
        <v>3665226.5</v>
      </c>
      <c r="T940" s="68">
        <f t="shared" si="169"/>
        <v>4926.3797043010754</v>
      </c>
      <c r="U940" s="68">
        <v>5281.6518817204305</v>
      </c>
      <c r="X940" s="8" t="e">
        <f>VLOOKUP(C940,Z:AA,2,FALSE)</f>
        <v>#N/A</v>
      </c>
    </row>
    <row r="941" spans="1:24" ht="35.25" x14ac:dyDescent="0.5">
      <c r="A941" s="8">
        <v>1</v>
      </c>
      <c r="B941" s="134">
        <f>SUBTOTAL(103,$A$745:A941)</f>
        <v>168</v>
      </c>
      <c r="C941" s="40" t="s">
        <v>88</v>
      </c>
      <c r="D941" s="64">
        <v>1951</v>
      </c>
      <c r="E941" s="64"/>
      <c r="F941" s="64" t="s">
        <v>277</v>
      </c>
      <c r="G941" s="64">
        <v>2</v>
      </c>
      <c r="H941" s="64">
        <v>2</v>
      </c>
      <c r="I941" s="65">
        <v>625.79999999999995</v>
      </c>
      <c r="J941" s="65">
        <v>578</v>
      </c>
      <c r="K941" s="65">
        <v>546</v>
      </c>
      <c r="L941" s="66">
        <v>42</v>
      </c>
      <c r="M941" s="64" t="s">
        <v>275</v>
      </c>
      <c r="N941" s="64" t="s">
        <v>276</v>
      </c>
      <c r="O941" s="67" t="s">
        <v>278</v>
      </c>
      <c r="P941" s="68">
        <v>3185927.6500000004</v>
      </c>
      <c r="Q941" s="68">
        <v>0</v>
      </c>
      <c r="R941" s="68">
        <v>0</v>
      </c>
      <c r="S941" s="65">
        <f t="shared" si="168"/>
        <v>3185927.6500000004</v>
      </c>
      <c r="T941" s="68">
        <f t="shared" si="169"/>
        <v>5090.9678012144468</v>
      </c>
      <c r="U941" s="68">
        <v>5456.3656549520765</v>
      </c>
      <c r="X941" s="8" t="e">
        <f>VLOOKUP(C941,Z:AA,2,FALSE)</f>
        <v>#N/A</v>
      </c>
    </row>
    <row r="942" spans="1:24" ht="35.25" x14ac:dyDescent="0.5">
      <c r="A942" s="8">
        <v>1</v>
      </c>
      <c r="B942" s="134">
        <f>SUBTOTAL(103,$A$745:A942)</f>
        <v>169</v>
      </c>
      <c r="C942" s="40" t="s">
        <v>86</v>
      </c>
      <c r="D942" s="64">
        <v>1951</v>
      </c>
      <c r="E942" s="64"/>
      <c r="F942" s="64" t="s">
        <v>277</v>
      </c>
      <c r="G942" s="64">
        <v>2</v>
      </c>
      <c r="H942" s="64">
        <v>2</v>
      </c>
      <c r="I942" s="65">
        <v>404.2</v>
      </c>
      <c r="J942" s="65">
        <v>363</v>
      </c>
      <c r="K942" s="65">
        <v>363</v>
      </c>
      <c r="L942" s="66">
        <v>15</v>
      </c>
      <c r="M942" s="64" t="s">
        <v>275</v>
      </c>
      <c r="N942" s="64" t="s">
        <v>276</v>
      </c>
      <c r="O942" s="67" t="s">
        <v>278</v>
      </c>
      <c r="P942" s="68">
        <v>3439674.1</v>
      </c>
      <c r="Q942" s="68">
        <v>0</v>
      </c>
      <c r="R942" s="68">
        <v>0</v>
      </c>
      <c r="S942" s="65">
        <f t="shared" si="168"/>
        <v>3439674.1</v>
      </c>
      <c r="T942" s="68">
        <f t="shared" si="169"/>
        <v>8509.8320138545278</v>
      </c>
      <c r="U942" s="68">
        <v>9128.0460396039598</v>
      </c>
      <c r="X942" s="8" t="e">
        <f>VLOOKUP(C942,Z:AA,2,FALSE)</f>
        <v>#N/A</v>
      </c>
    </row>
    <row r="943" spans="1:24" ht="35.25" x14ac:dyDescent="0.5">
      <c r="B943" s="40" t="s">
        <v>907</v>
      </c>
      <c r="C943" s="40"/>
      <c r="D943" s="64" t="s">
        <v>817</v>
      </c>
      <c r="E943" s="64" t="s">
        <v>817</v>
      </c>
      <c r="F943" s="64" t="s">
        <v>817</v>
      </c>
      <c r="G943" s="64" t="s">
        <v>817</v>
      </c>
      <c r="H943" s="64" t="s">
        <v>817</v>
      </c>
      <c r="I943" s="65">
        <f>I944</f>
        <v>609</v>
      </c>
      <c r="J943" s="65">
        <f t="shared" ref="J943:L943" si="180">J944</f>
        <v>609</v>
      </c>
      <c r="K943" s="65">
        <f t="shared" si="180"/>
        <v>579</v>
      </c>
      <c r="L943" s="66">
        <f t="shared" si="180"/>
        <v>31</v>
      </c>
      <c r="M943" s="64" t="s">
        <v>817</v>
      </c>
      <c r="N943" s="64" t="s">
        <v>817</v>
      </c>
      <c r="O943" s="67" t="s">
        <v>960</v>
      </c>
      <c r="P943" s="68">
        <v>3013803.8600000003</v>
      </c>
      <c r="Q943" s="68">
        <v>0</v>
      </c>
      <c r="R943" s="68">
        <v>0</v>
      </c>
      <c r="S943" s="65">
        <f t="shared" si="168"/>
        <v>3013803.8600000003</v>
      </c>
      <c r="T943" s="68">
        <f t="shared" si="169"/>
        <v>4948.7748111658466</v>
      </c>
      <c r="U943" s="68">
        <f>U944</f>
        <v>5817.1421346469624</v>
      </c>
      <c r="X943" s="8" t="e">
        <f>VLOOKUP(C943,Z:AA,2,FALSE)</f>
        <v>#N/A</v>
      </c>
    </row>
    <row r="944" spans="1:24" ht="35.25" x14ac:dyDescent="0.5">
      <c r="A944" s="8">
        <v>1</v>
      </c>
      <c r="B944" s="134">
        <f>SUBTOTAL(103,$A$745:A944)</f>
        <v>170</v>
      </c>
      <c r="C944" s="40" t="s">
        <v>90</v>
      </c>
      <c r="D944" s="64">
        <v>1967</v>
      </c>
      <c r="E944" s="64"/>
      <c r="F944" s="64" t="s">
        <v>277</v>
      </c>
      <c r="G944" s="64">
        <v>2</v>
      </c>
      <c r="H944" s="64">
        <v>2</v>
      </c>
      <c r="I944" s="65">
        <v>609</v>
      </c>
      <c r="J944" s="65">
        <v>609</v>
      </c>
      <c r="K944" s="65">
        <v>579</v>
      </c>
      <c r="L944" s="66">
        <v>31</v>
      </c>
      <c r="M944" s="64" t="s">
        <v>275</v>
      </c>
      <c r="N944" s="64" t="s">
        <v>276</v>
      </c>
      <c r="O944" s="67" t="s">
        <v>278</v>
      </c>
      <c r="P944" s="68">
        <v>3013803.8600000003</v>
      </c>
      <c r="Q944" s="68">
        <v>0</v>
      </c>
      <c r="R944" s="68">
        <v>0</v>
      </c>
      <c r="S944" s="65">
        <f t="shared" si="168"/>
        <v>3013803.8600000003</v>
      </c>
      <c r="T944" s="68">
        <f t="shared" si="169"/>
        <v>4948.7748111658466</v>
      </c>
      <c r="U944" s="68">
        <v>5817.1421346469624</v>
      </c>
      <c r="X944" s="8" t="e">
        <f>VLOOKUP(C944,Z:AA,2,FALSE)</f>
        <v>#N/A</v>
      </c>
    </row>
    <row r="945" spans="1:24" ht="35.25" x14ac:dyDescent="0.5">
      <c r="B945" s="40" t="s">
        <v>958</v>
      </c>
      <c r="C945" s="40"/>
      <c r="D945" s="64" t="s">
        <v>817</v>
      </c>
      <c r="E945" s="64" t="s">
        <v>817</v>
      </c>
      <c r="F945" s="64" t="s">
        <v>817</v>
      </c>
      <c r="G945" s="64" t="s">
        <v>817</v>
      </c>
      <c r="H945" s="64" t="s">
        <v>817</v>
      </c>
      <c r="I945" s="65">
        <f>I946</f>
        <v>616.20000000000005</v>
      </c>
      <c r="J945" s="65">
        <f t="shared" ref="J945:L945" si="181">J946</f>
        <v>315</v>
      </c>
      <c r="K945" s="65">
        <f t="shared" si="181"/>
        <v>315</v>
      </c>
      <c r="L945" s="66">
        <f t="shared" si="181"/>
        <v>21</v>
      </c>
      <c r="M945" s="64" t="s">
        <v>817</v>
      </c>
      <c r="N945" s="64" t="s">
        <v>817</v>
      </c>
      <c r="O945" s="67" t="s">
        <v>960</v>
      </c>
      <c r="P945" s="68">
        <v>2036502</v>
      </c>
      <c r="Q945" s="68">
        <v>0</v>
      </c>
      <c r="R945" s="68">
        <v>0</v>
      </c>
      <c r="S945" s="65">
        <f t="shared" si="168"/>
        <v>2036502</v>
      </c>
      <c r="T945" s="68">
        <f t="shared" si="169"/>
        <v>3304.9367088607592</v>
      </c>
      <c r="U945" s="68">
        <f>U946</f>
        <v>3827.482792207792</v>
      </c>
      <c r="X945" s="8" t="e">
        <f>VLOOKUP(C945,Z:AA,2,FALSE)</f>
        <v>#N/A</v>
      </c>
    </row>
    <row r="946" spans="1:24" ht="35.25" x14ac:dyDescent="0.5">
      <c r="A946" s="8">
        <v>1</v>
      </c>
      <c r="B946" s="134">
        <f>SUBTOTAL(103,$A$745:A946)</f>
        <v>171</v>
      </c>
      <c r="C946" s="40" t="s">
        <v>89</v>
      </c>
      <c r="D946" s="64">
        <v>1982</v>
      </c>
      <c r="E946" s="64"/>
      <c r="F946" s="64" t="s">
        <v>277</v>
      </c>
      <c r="G946" s="64">
        <v>2</v>
      </c>
      <c r="H946" s="64">
        <v>2</v>
      </c>
      <c r="I946" s="65">
        <v>616.20000000000005</v>
      </c>
      <c r="J946" s="65">
        <v>315</v>
      </c>
      <c r="K946" s="65">
        <v>315</v>
      </c>
      <c r="L946" s="66">
        <v>21</v>
      </c>
      <c r="M946" s="64" t="s">
        <v>275</v>
      </c>
      <c r="N946" s="64" t="s">
        <v>276</v>
      </c>
      <c r="O946" s="67" t="s">
        <v>278</v>
      </c>
      <c r="P946" s="68">
        <v>2036502</v>
      </c>
      <c r="Q946" s="68">
        <v>0</v>
      </c>
      <c r="R946" s="68">
        <v>0</v>
      </c>
      <c r="S946" s="65">
        <f t="shared" si="168"/>
        <v>2036502</v>
      </c>
      <c r="T946" s="68">
        <f t="shared" si="169"/>
        <v>3304.9367088607592</v>
      </c>
      <c r="U946" s="68">
        <v>3827.482792207792</v>
      </c>
      <c r="X946" s="8" t="e">
        <f>VLOOKUP(C946,Z:AA,2,FALSE)</f>
        <v>#N/A</v>
      </c>
    </row>
    <row r="947" spans="1:24" ht="35.25" x14ac:dyDescent="0.5">
      <c r="B947" s="40" t="s">
        <v>908</v>
      </c>
      <c r="C947" s="133"/>
      <c r="D947" s="64" t="s">
        <v>817</v>
      </c>
      <c r="E947" s="64" t="s">
        <v>817</v>
      </c>
      <c r="F947" s="64" t="s">
        <v>817</v>
      </c>
      <c r="G947" s="64" t="s">
        <v>817</v>
      </c>
      <c r="H947" s="64" t="s">
        <v>817</v>
      </c>
      <c r="I947" s="65">
        <f>I948</f>
        <v>772.9</v>
      </c>
      <c r="J947" s="65">
        <f t="shared" ref="J947:L947" si="182">J948</f>
        <v>728.9</v>
      </c>
      <c r="K947" s="65">
        <f t="shared" si="182"/>
        <v>650.20000000000005</v>
      </c>
      <c r="L947" s="66">
        <f t="shared" si="182"/>
        <v>32</v>
      </c>
      <c r="M947" s="64" t="s">
        <v>817</v>
      </c>
      <c r="N947" s="64" t="s">
        <v>817</v>
      </c>
      <c r="O947" s="67" t="s">
        <v>960</v>
      </c>
      <c r="P947" s="68">
        <v>3592598.4</v>
      </c>
      <c r="Q947" s="68">
        <v>0</v>
      </c>
      <c r="R947" s="68">
        <v>0</v>
      </c>
      <c r="S947" s="65">
        <f t="shared" si="168"/>
        <v>3592598.4</v>
      </c>
      <c r="T947" s="68">
        <f t="shared" si="169"/>
        <v>4648.2059774873851</v>
      </c>
      <c r="U947" s="68">
        <f>U948</f>
        <v>5381.3901927804372</v>
      </c>
      <c r="X947" s="8" t="e">
        <f>VLOOKUP(C947,Z:AA,2,FALSE)</f>
        <v>#N/A</v>
      </c>
    </row>
    <row r="948" spans="1:24" ht="35.25" x14ac:dyDescent="0.5">
      <c r="A948" s="8">
        <v>1</v>
      </c>
      <c r="B948" s="134">
        <f>SUBTOTAL(103,$A$745:A948)</f>
        <v>172</v>
      </c>
      <c r="C948" s="40" t="s">
        <v>110</v>
      </c>
      <c r="D948" s="64">
        <v>1971</v>
      </c>
      <c r="E948" s="64"/>
      <c r="F948" s="64" t="s">
        <v>277</v>
      </c>
      <c r="G948" s="64">
        <v>2</v>
      </c>
      <c r="H948" s="64">
        <v>2</v>
      </c>
      <c r="I948" s="65">
        <v>772.9</v>
      </c>
      <c r="J948" s="65">
        <v>728.9</v>
      </c>
      <c r="K948" s="65">
        <v>650.20000000000005</v>
      </c>
      <c r="L948" s="66">
        <v>32</v>
      </c>
      <c r="M948" s="64" t="s">
        <v>275</v>
      </c>
      <c r="N948" s="64" t="s">
        <v>276</v>
      </c>
      <c r="O948" s="67" t="s">
        <v>278</v>
      </c>
      <c r="P948" s="68">
        <v>3592598.4</v>
      </c>
      <c r="Q948" s="68">
        <v>0</v>
      </c>
      <c r="R948" s="68">
        <v>0</v>
      </c>
      <c r="S948" s="65">
        <f t="shared" si="168"/>
        <v>3592598.4</v>
      </c>
      <c r="T948" s="68">
        <f t="shared" si="169"/>
        <v>4648.2059774873851</v>
      </c>
      <c r="U948" s="68">
        <v>5381.3901927804372</v>
      </c>
      <c r="X948" s="8" t="e">
        <f>VLOOKUP(C948,Z:AA,2,FALSE)</f>
        <v>#N/A</v>
      </c>
    </row>
    <row r="949" spans="1:24" ht="35.25" x14ac:dyDescent="0.5">
      <c r="B949" s="40" t="s">
        <v>944</v>
      </c>
      <c r="C949" s="40"/>
      <c r="D949" s="64" t="s">
        <v>817</v>
      </c>
      <c r="E949" s="64" t="s">
        <v>817</v>
      </c>
      <c r="F949" s="64" t="s">
        <v>817</v>
      </c>
      <c r="G949" s="64" t="s">
        <v>817</v>
      </c>
      <c r="H949" s="64" t="s">
        <v>817</v>
      </c>
      <c r="I949" s="65">
        <f>I950</f>
        <v>976.3</v>
      </c>
      <c r="J949" s="65">
        <f t="shared" ref="J949:L949" si="183">J950</f>
        <v>880.1</v>
      </c>
      <c r="K949" s="65">
        <f t="shared" si="183"/>
        <v>880.1</v>
      </c>
      <c r="L949" s="66">
        <f t="shared" si="183"/>
        <v>36</v>
      </c>
      <c r="M949" s="64" t="s">
        <v>817</v>
      </c>
      <c r="N949" s="64" t="s">
        <v>817</v>
      </c>
      <c r="O949" s="67" t="s">
        <v>960</v>
      </c>
      <c r="P949" s="68">
        <v>4454195.3999999994</v>
      </c>
      <c r="Q949" s="68">
        <v>0</v>
      </c>
      <c r="R949" s="68">
        <v>0</v>
      </c>
      <c r="S949" s="65">
        <f t="shared" si="168"/>
        <v>4454195.3999999994</v>
      </c>
      <c r="T949" s="68">
        <f t="shared" si="169"/>
        <v>4562.3224418723748</v>
      </c>
      <c r="U949" s="68">
        <f>U950</f>
        <v>5281.9598279217453</v>
      </c>
      <c r="X949" s="8" t="e">
        <f>VLOOKUP(C949,Z:AA,2,FALSE)</f>
        <v>#N/A</v>
      </c>
    </row>
    <row r="950" spans="1:24" ht="35.25" x14ac:dyDescent="0.5">
      <c r="A950" s="8">
        <v>1</v>
      </c>
      <c r="B950" s="134">
        <f>SUBTOTAL(103,$A$745:A950)</f>
        <v>173</v>
      </c>
      <c r="C950" s="40" t="s">
        <v>112</v>
      </c>
      <c r="D950" s="64">
        <v>1987</v>
      </c>
      <c r="E950" s="64"/>
      <c r="F950" s="64" t="s">
        <v>277</v>
      </c>
      <c r="G950" s="64">
        <v>2</v>
      </c>
      <c r="H950" s="64">
        <v>3</v>
      </c>
      <c r="I950" s="65">
        <v>976.3</v>
      </c>
      <c r="J950" s="65">
        <v>880.1</v>
      </c>
      <c r="K950" s="65">
        <v>880.1</v>
      </c>
      <c r="L950" s="66">
        <v>36</v>
      </c>
      <c r="M950" s="64" t="s">
        <v>275</v>
      </c>
      <c r="N950" s="64" t="s">
        <v>276</v>
      </c>
      <c r="O950" s="67" t="s">
        <v>278</v>
      </c>
      <c r="P950" s="68">
        <v>4454195.3999999994</v>
      </c>
      <c r="Q950" s="68">
        <v>0</v>
      </c>
      <c r="R950" s="68">
        <v>0</v>
      </c>
      <c r="S950" s="65">
        <f t="shared" si="168"/>
        <v>4454195.3999999994</v>
      </c>
      <c r="T950" s="68">
        <f t="shared" si="169"/>
        <v>4562.3224418723748</v>
      </c>
      <c r="U950" s="68">
        <v>5281.9598279217453</v>
      </c>
      <c r="X950" s="8" t="e">
        <f>VLOOKUP(C950,Z:AA,2,FALSE)</f>
        <v>#N/A</v>
      </c>
    </row>
    <row r="951" spans="1:24" ht="35.25" x14ac:dyDescent="0.5">
      <c r="B951" s="40" t="s">
        <v>959</v>
      </c>
      <c r="C951" s="133"/>
      <c r="D951" s="64" t="s">
        <v>817</v>
      </c>
      <c r="E951" s="64" t="s">
        <v>817</v>
      </c>
      <c r="F951" s="64" t="s">
        <v>817</v>
      </c>
      <c r="G951" s="64" t="s">
        <v>817</v>
      </c>
      <c r="H951" s="64" t="s">
        <v>817</v>
      </c>
      <c r="I951" s="65">
        <f>I952</f>
        <v>781.7</v>
      </c>
      <c r="J951" s="65">
        <f t="shared" ref="J951:L951" si="184">J952</f>
        <v>722.5</v>
      </c>
      <c r="K951" s="65">
        <f t="shared" si="184"/>
        <v>505.6</v>
      </c>
      <c r="L951" s="66">
        <f t="shared" si="184"/>
        <v>25</v>
      </c>
      <c r="M951" s="64" t="s">
        <v>817</v>
      </c>
      <c r="N951" s="64" t="s">
        <v>817</v>
      </c>
      <c r="O951" s="67" t="s">
        <v>960</v>
      </c>
      <c r="P951" s="68">
        <v>4839701.7600000007</v>
      </c>
      <c r="Q951" s="68">
        <v>0</v>
      </c>
      <c r="R951" s="68">
        <v>0</v>
      </c>
      <c r="S951" s="65">
        <f t="shared" si="168"/>
        <v>4839701.7600000007</v>
      </c>
      <c r="T951" s="68">
        <f t="shared" si="169"/>
        <v>6191.2520915952418</v>
      </c>
      <c r="U951" s="68">
        <f>U952</f>
        <v>7167.8568399641808</v>
      </c>
      <c r="X951" s="8" t="e">
        <f>VLOOKUP(C951,Z:AA,2,FALSE)</f>
        <v>#N/A</v>
      </c>
    </row>
    <row r="952" spans="1:24" ht="35.25" x14ac:dyDescent="0.5">
      <c r="A952" s="8">
        <v>1</v>
      </c>
      <c r="B952" s="134">
        <f>SUBTOTAL(103,$A$745:A952)</f>
        <v>174</v>
      </c>
      <c r="C952" s="40" t="s">
        <v>218</v>
      </c>
      <c r="D952" s="64">
        <v>1968</v>
      </c>
      <c r="E952" s="64"/>
      <c r="F952" s="64" t="s">
        <v>277</v>
      </c>
      <c r="G952" s="64">
        <v>2</v>
      </c>
      <c r="H952" s="64">
        <v>2</v>
      </c>
      <c r="I952" s="65">
        <v>781.7</v>
      </c>
      <c r="J952" s="65">
        <v>722.5</v>
      </c>
      <c r="K952" s="65">
        <v>505.6</v>
      </c>
      <c r="L952" s="66">
        <v>25</v>
      </c>
      <c r="M952" s="64" t="s">
        <v>275</v>
      </c>
      <c r="N952" s="64" t="s">
        <v>279</v>
      </c>
      <c r="O952" s="67" t="s">
        <v>344</v>
      </c>
      <c r="P952" s="68">
        <v>4839701.7600000007</v>
      </c>
      <c r="Q952" s="68">
        <v>0</v>
      </c>
      <c r="R952" s="68">
        <v>0</v>
      </c>
      <c r="S952" s="65">
        <f t="shared" si="168"/>
        <v>4839701.7600000007</v>
      </c>
      <c r="T952" s="68">
        <f t="shared" si="169"/>
        <v>6191.2520915952418</v>
      </c>
      <c r="U952" s="68">
        <v>7167.8568399641808</v>
      </c>
      <c r="X952" s="8" t="e">
        <f>VLOOKUP(C952,Z:AA,2,FALSE)</f>
        <v>#N/A</v>
      </c>
    </row>
    <row r="953" spans="1:24" ht="35.25" x14ac:dyDescent="0.5">
      <c r="B953" s="40" t="s">
        <v>909</v>
      </c>
      <c r="C953" s="133"/>
      <c r="D953" s="64" t="s">
        <v>817</v>
      </c>
      <c r="E953" s="64" t="s">
        <v>817</v>
      </c>
      <c r="F953" s="64" t="s">
        <v>817</v>
      </c>
      <c r="G953" s="64" t="s">
        <v>817</v>
      </c>
      <c r="H953" s="64" t="s">
        <v>817</v>
      </c>
      <c r="I953" s="65">
        <f>I954</f>
        <v>736.7</v>
      </c>
      <c r="J953" s="65">
        <f t="shared" ref="J953:L953" si="185">J954</f>
        <v>736.7</v>
      </c>
      <c r="K953" s="65">
        <f t="shared" si="185"/>
        <v>450.8</v>
      </c>
      <c r="L953" s="66">
        <f t="shared" si="185"/>
        <v>42</v>
      </c>
      <c r="M953" s="64" t="s">
        <v>817</v>
      </c>
      <c r="N953" s="64" t="s">
        <v>817</v>
      </c>
      <c r="O953" s="67" t="s">
        <v>960</v>
      </c>
      <c r="P953" s="68">
        <v>3231458.3</v>
      </c>
      <c r="Q953" s="68">
        <v>0</v>
      </c>
      <c r="R953" s="68">
        <v>1851570.68</v>
      </c>
      <c r="S953" s="65">
        <f t="shared" si="168"/>
        <v>1379887.6199999999</v>
      </c>
      <c r="T953" s="68">
        <f t="shared" si="169"/>
        <v>4386.3964978960221</v>
      </c>
      <c r="U953" s="68">
        <f>U954</f>
        <v>5114.5094816496403</v>
      </c>
      <c r="X953" s="8" t="e">
        <f>VLOOKUP(C953,Z:AA,2,FALSE)</f>
        <v>#N/A</v>
      </c>
    </row>
    <row r="954" spans="1:24" ht="35.25" x14ac:dyDescent="0.5">
      <c r="A954" s="8">
        <v>1</v>
      </c>
      <c r="B954" s="134">
        <f>SUBTOTAL(103,$A$745:A954)</f>
        <v>175</v>
      </c>
      <c r="C954" s="40" t="s">
        <v>67</v>
      </c>
      <c r="D954" s="64">
        <v>1978</v>
      </c>
      <c r="E954" s="64"/>
      <c r="F954" s="64" t="s">
        <v>277</v>
      </c>
      <c r="G954" s="64">
        <v>2</v>
      </c>
      <c r="H954" s="64">
        <v>2</v>
      </c>
      <c r="I954" s="65">
        <v>736.7</v>
      </c>
      <c r="J954" s="65">
        <v>736.7</v>
      </c>
      <c r="K954" s="65">
        <v>450.8</v>
      </c>
      <c r="L954" s="66">
        <v>42</v>
      </c>
      <c r="M954" s="64" t="s">
        <v>275</v>
      </c>
      <c r="N954" s="64" t="s">
        <v>276</v>
      </c>
      <c r="O954" s="67" t="s">
        <v>278</v>
      </c>
      <c r="P954" s="68">
        <v>3231458.3</v>
      </c>
      <c r="Q954" s="68">
        <v>0</v>
      </c>
      <c r="R954" s="68">
        <v>1851570.68</v>
      </c>
      <c r="S954" s="65">
        <f t="shared" si="168"/>
        <v>1379887.6199999999</v>
      </c>
      <c r="T954" s="68">
        <f t="shared" si="169"/>
        <v>4386.3964978960221</v>
      </c>
      <c r="U954" s="68">
        <v>5114.5094816496403</v>
      </c>
      <c r="X954" s="8" t="e">
        <f>VLOOKUP(C954,Z:AA,2,FALSE)</f>
        <v>#N/A</v>
      </c>
    </row>
    <row r="955" spans="1:24" ht="35.25" x14ac:dyDescent="0.5">
      <c r="B955" s="40" t="s">
        <v>911</v>
      </c>
      <c r="C955" s="40"/>
      <c r="D955" s="64" t="s">
        <v>817</v>
      </c>
      <c r="E955" s="64" t="s">
        <v>817</v>
      </c>
      <c r="F955" s="64" t="s">
        <v>817</v>
      </c>
      <c r="G955" s="64" t="s">
        <v>817</v>
      </c>
      <c r="H955" s="64" t="s">
        <v>817</v>
      </c>
      <c r="I955" s="65">
        <f>I956+I957+I958</f>
        <v>9352.4</v>
      </c>
      <c r="J955" s="65">
        <f t="shared" ref="J955:L955" si="186">J956+J957+J958</f>
        <v>9253</v>
      </c>
      <c r="K955" s="65">
        <f t="shared" si="186"/>
        <v>9002.2999999999993</v>
      </c>
      <c r="L955" s="66">
        <f t="shared" si="186"/>
        <v>371</v>
      </c>
      <c r="M955" s="64" t="s">
        <v>817</v>
      </c>
      <c r="N955" s="64" t="s">
        <v>817</v>
      </c>
      <c r="O955" s="67" t="s">
        <v>960</v>
      </c>
      <c r="P955" s="68">
        <v>16849360.93</v>
      </c>
      <c r="Q955" s="68">
        <v>0</v>
      </c>
      <c r="R955" s="68">
        <v>0</v>
      </c>
      <c r="S955" s="65">
        <f t="shared" si="168"/>
        <v>16849360.93</v>
      </c>
      <c r="T955" s="68">
        <f t="shared" si="169"/>
        <v>1801.6082428039863</v>
      </c>
      <c r="U955" s="68">
        <f>MAX(U956:U958)</f>
        <v>3228.15</v>
      </c>
      <c r="X955" s="8" t="e">
        <f>VLOOKUP(C955,Z:AA,2,FALSE)</f>
        <v>#N/A</v>
      </c>
    </row>
    <row r="956" spans="1:24" ht="35.25" x14ac:dyDescent="0.5">
      <c r="A956" s="8">
        <v>1</v>
      </c>
      <c r="B956" s="134">
        <f>SUBTOTAL(103,$A$745:A956)</f>
        <v>176</v>
      </c>
      <c r="C956" s="40" t="s">
        <v>70</v>
      </c>
      <c r="D956" s="64">
        <v>1977</v>
      </c>
      <c r="E956" s="64"/>
      <c r="F956" s="64" t="s">
        <v>277</v>
      </c>
      <c r="G956" s="64">
        <v>5</v>
      </c>
      <c r="H956" s="64">
        <v>6</v>
      </c>
      <c r="I956" s="65">
        <v>4338.6000000000004</v>
      </c>
      <c r="J956" s="65">
        <v>4331.6000000000004</v>
      </c>
      <c r="K956" s="65">
        <v>4154.6000000000004</v>
      </c>
      <c r="L956" s="66">
        <v>174</v>
      </c>
      <c r="M956" s="64" t="s">
        <v>275</v>
      </c>
      <c r="N956" s="64" t="s">
        <v>279</v>
      </c>
      <c r="O956" s="67" t="s">
        <v>281</v>
      </c>
      <c r="P956" s="68">
        <v>5782944.25</v>
      </c>
      <c r="Q956" s="68">
        <v>0</v>
      </c>
      <c r="R956" s="68">
        <v>0</v>
      </c>
      <c r="S956" s="65">
        <f t="shared" si="168"/>
        <v>5782944.25</v>
      </c>
      <c r="T956" s="68">
        <f t="shared" si="169"/>
        <v>1332.905603189969</v>
      </c>
      <c r="U956" s="68">
        <v>1459.6044932011985</v>
      </c>
      <c r="X956" s="8" t="e">
        <f>VLOOKUP(C956,Z:AA,2,FALSE)</f>
        <v>#N/A</v>
      </c>
    </row>
    <row r="957" spans="1:24" ht="35.25" x14ac:dyDescent="0.5">
      <c r="A957" s="8">
        <v>1</v>
      </c>
      <c r="B957" s="134">
        <f>SUBTOTAL(103,$A$745:A957)</f>
        <v>177</v>
      </c>
      <c r="C957" s="40" t="s">
        <v>69</v>
      </c>
      <c r="D957" s="64">
        <v>1965</v>
      </c>
      <c r="E957" s="64"/>
      <c r="F957" s="64" t="s">
        <v>277</v>
      </c>
      <c r="G957" s="64">
        <v>4</v>
      </c>
      <c r="H957" s="64">
        <v>4</v>
      </c>
      <c r="I957" s="65">
        <v>2512.9</v>
      </c>
      <c r="J957" s="65">
        <v>2463.4</v>
      </c>
      <c r="K957" s="65">
        <v>2431.4</v>
      </c>
      <c r="L957" s="66">
        <v>86</v>
      </c>
      <c r="M957" s="64" t="s">
        <v>275</v>
      </c>
      <c r="N957" s="64" t="s">
        <v>279</v>
      </c>
      <c r="O957" s="67" t="s">
        <v>281</v>
      </c>
      <c r="P957" s="68">
        <v>6823737.3099999996</v>
      </c>
      <c r="Q957" s="68">
        <v>0</v>
      </c>
      <c r="R957" s="68">
        <v>0</v>
      </c>
      <c r="S957" s="65">
        <f t="shared" si="168"/>
        <v>6823737.3099999996</v>
      </c>
      <c r="T957" s="68">
        <f t="shared" si="169"/>
        <v>2715.4830315571648</v>
      </c>
      <c r="U957" s="68">
        <v>2980.3901289295663</v>
      </c>
      <c r="X957" s="8" t="e">
        <f>VLOOKUP(C957,Z:AA,2,FALSE)</f>
        <v>#N/A</v>
      </c>
    </row>
    <row r="958" spans="1:24" ht="35.25" x14ac:dyDescent="0.5">
      <c r="A958" s="8">
        <v>1</v>
      </c>
      <c r="B958" s="134">
        <f>SUBTOTAL(103,$A$745:A958)</f>
        <v>178</v>
      </c>
      <c r="C958" s="40" t="s">
        <v>68</v>
      </c>
      <c r="D958" s="64">
        <v>1967</v>
      </c>
      <c r="E958" s="64"/>
      <c r="F958" s="64" t="s">
        <v>277</v>
      </c>
      <c r="G958" s="64">
        <v>4</v>
      </c>
      <c r="H958" s="64">
        <v>4</v>
      </c>
      <c r="I958" s="65">
        <v>2500.9</v>
      </c>
      <c r="J958" s="65">
        <v>2458</v>
      </c>
      <c r="K958" s="65">
        <v>2416.3000000000002</v>
      </c>
      <c r="L958" s="66">
        <v>111</v>
      </c>
      <c r="M958" s="64" t="s">
        <v>275</v>
      </c>
      <c r="N958" s="64" t="s">
        <v>279</v>
      </c>
      <c r="O958" s="67" t="s">
        <v>281</v>
      </c>
      <c r="P958" s="68">
        <v>4242679.37</v>
      </c>
      <c r="Q958" s="68">
        <v>0</v>
      </c>
      <c r="R958" s="68">
        <v>0</v>
      </c>
      <c r="S958" s="65">
        <f t="shared" si="168"/>
        <v>4242679.37</v>
      </c>
      <c r="T958" s="68">
        <f t="shared" si="169"/>
        <v>1696.4610220320685</v>
      </c>
      <c r="U958" s="68">
        <v>3228.15</v>
      </c>
      <c r="X958" s="8" t="e">
        <f>VLOOKUP(C958,Z:AA,2,FALSE)</f>
        <v>#N/A</v>
      </c>
    </row>
    <row r="959" spans="1:24" ht="35.25" x14ac:dyDescent="0.5">
      <c r="B959" s="40" t="s">
        <v>912</v>
      </c>
      <c r="C959" s="40"/>
      <c r="D959" s="64" t="s">
        <v>817</v>
      </c>
      <c r="E959" s="64" t="s">
        <v>817</v>
      </c>
      <c r="F959" s="64" t="s">
        <v>817</v>
      </c>
      <c r="G959" s="64" t="s">
        <v>817</v>
      </c>
      <c r="H959" s="64" t="s">
        <v>817</v>
      </c>
      <c r="I959" s="65">
        <f>I960</f>
        <v>2168.41</v>
      </c>
      <c r="J959" s="65">
        <f t="shared" ref="J959:L959" si="187">J960</f>
        <v>1286.56</v>
      </c>
      <c r="K959" s="65">
        <f t="shared" si="187"/>
        <v>1251.51</v>
      </c>
      <c r="L959" s="66">
        <f t="shared" si="187"/>
        <v>62</v>
      </c>
      <c r="M959" s="64" t="s">
        <v>817</v>
      </c>
      <c r="N959" s="64" t="s">
        <v>817</v>
      </c>
      <c r="O959" s="67" t="s">
        <v>960</v>
      </c>
      <c r="P959" s="68">
        <v>3799734.79</v>
      </c>
      <c r="Q959" s="68">
        <v>0</v>
      </c>
      <c r="R959" s="68">
        <v>0</v>
      </c>
      <c r="S959" s="65">
        <f t="shared" si="168"/>
        <v>3799734.79</v>
      </c>
      <c r="T959" s="68">
        <f t="shared" si="169"/>
        <v>1752.3138105801027</v>
      </c>
      <c r="U959" s="68">
        <f>U960</f>
        <v>2489.503779820237</v>
      </c>
      <c r="X959" s="8" t="e">
        <f>VLOOKUP(C959,Z:AA,2,FALSE)</f>
        <v>#N/A</v>
      </c>
    </row>
    <row r="960" spans="1:24" ht="35.25" x14ac:dyDescent="0.5">
      <c r="A960" s="8">
        <v>1</v>
      </c>
      <c r="B960" s="134">
        <f>SUBTOTAL(103,$A$745:A960)</f>
        <v>179</v>
      </c>
      <c r="C960" s="40" t="s">
        <v>66</v>
      </c>
      <c r="D960" s="64">
        <v>1954</v>
      </c>
      <c r="E960" s="64"/>
      <c r="F960" s="64" t="s">
        <v>277</v>
      </c>
      <c r="G960" s="64">
        <v>3</v>
      </c>
      <c r="H960" s="64">
        <v>3</v>
      </c>
      <c r="I960" s="65">
        <v>2168.41</v>
      </c>
      <c r="J960" s="65">
        <v>1286.56</v>
      </c>
      <c r="K960" s="65">
        <v>1251.51</v>
      </c>
      <c r="L960" s="66">
        <v>62</v>
      </c>
      <c r="M960" s="64" t="s">
        <v>275</v>
      </c>
      <c r="N960" s="64" t="s">
        <v>279</v>
      </c>
      <c r="O960" s="67" t="s">
        <v>283</v>
      </c>
      <c r="P960" s="68">
        <v>3799734.79</v>
      </c>
      <c r="Q960" s="68">
        <v>0</v>
      </c>
      <c r="R960" s="68">
        <v>0</v>
      </c>
      <c r="S960" s="65">
        <f t="shared" si="168"/>
        <v>3799734.79</v>
      </c>
      <c r="T960" s="68">
        <f t="shared" si="169"/>
        <v>1752.3138105801027</v>
      </c>
      <c r="U960" s="68">
        <v>2489.503779820237</v>
      </c>
      <c r="X960" s="8" t="e">
        <f>VLOOKUP(C960,Z:AA,2,FALSE)</f>
        <v>#N/A</v>
      </c>
    </row>
    <row r="961" spans="1:24" ht="35.25" x14ac:dyDescent="0.5">
      <c r="B961" s="40" t="s">
        <v>913</v>
      </c>
      <c r="C961" s="40"/>
      <c r="D961" s="64" t="s">
        <v>817</v>
      </c>
      <c r="E961" s="64" t="s">
        <v>817</v>
      </c>
      <c r="F961" s="64" t="s">
        <v>817</v>
      </c>
      <c r="G961" s="64" t="s">
        <v>817</v>
      </c>
      <c r="H961" s="64" t="s">
        <v>817</v>
      </c>
      <c r="I961" s="65">
        <f>I962</f>
        <v>780.3</v>
      </c>
      <c r="J961" s="65">
        <f t="shared" ref="J961:L961" si="188">J962</f>
        <v>720.3</v>
      </c>
      <c r="K961" s="65">
        <f t="shared" si="188"/>
        <v>720.3</v>
      </c>
      <c r="L961" s="66">
        <f t="shared" si="188"/>
        <v>24</v>
      </c>
      <c r="M961" s="64" t="s">
        <v>817</v>
      </c>
      <c r="N961" s="64" t="s">
        <v>817</v>
      </c>
      <c r="O961" s="67" t="s">
        <v>960</v>
      </c>
      <c r="P961" s="68">
        <v>2311215.4500000002</v>
      </c>
      <c r="Q961" s="68">
        <v>0</v>
      </c>
      <c r="R961" s="68">
        <v>0</v>
      </c>
      <c r="S961" s="65">
        <f t="shared" si="168"/>
        <v>2311215.4500000002</v>
      </c>
      <c r="T961" s="68">
        <f t="shared" si="169"/>
        <v>2961.9575163398695</v>
      </c>
      <c r="U961" s="68">
        <f>U962</f>
        <v>3641.3766500064085</v>
      </c>
      <c r="X961" s="8" t="e">
        <f>VLOOKUP(C961,Z:AA,2,FALSE)</f>
        <v>#N/A</v>
      </c>
    </row>
    <row r="962" spans="1:24" ht="35.25" x14ac:dyDescent="0.5">
      <c r="A962" s="8">
        <v>1</v>
      </c>
      <c r="B962" s="134">
        <f>SUBTOTAL(103,$A$745:A962)</f>
        <v>180</v>
      </c>
      <c r="C962" s="40" t="s">
        <v>65</v>
      </c>
      <c r="D962" s="64">
        <v>1964</v>
      </c>
      <c r="E962" s="64"/>
      <c r="F962" s="64" t="s">
        <v>277</v>
      </c>
      <c r="G962" s="64">
        <v>2</v>
      </c>
      <c r="H962" s="64">
        <v>2</v>
      </c>
      <c r="I962" s="65">
        <v>780.3</v>
      </c>
      <c r="J962" s="65">
        <v>720.3</v>
      </c>
      <c r="K962" s="65">
        <v>720.3</v>
      </c>
      <c r="L962" s="66">
        <v>24</v>
      </c>
      <c r="M962" s="64" t="s">
        <v>275</v>
      </c>
      <c r="N962" s="64" t="s">
        <v>279</v>
      </c>
      <c r="O962" s="67" t="s">
        <v>284</v>
      </c>
      <c r="P962" s="68">
        <v>2311215.4500000002</v>
      </c>
      <c r="Q962" s="68">
        <v>0</v>
      </c>
      <c r="R962" s="68">
        <v>0</v>
      </c>
      <c r="S962" s="65">
        <f t="shared" si="168"/>
        <v>2311215.4500000002</v>
      </c>
      <c r="T962" s="68">
        <f t="shared" si="169"/>
        <v>2961.9575163398695</v>
      </c>
      <c r="U962" s="68">
        <v>3641.3766500064085</v>
      </c>
      <c r="X962" s="8" t="e">
        <f>VLOOKUP(C962,Z:AA,2,FALSE)</f>
        <v>#N/A</v>
      </c>
    </row>
    <row r="963" spans="1:24" ht="35.25" x14ac:dyDescent="0.5">
      <c r="B963" s="40" t="s">
        <v>953</v>
      </c>
      <c r="C963" s="40"/>
      <c r="D963" s="64" t="s">
        <v>817</v>
      </c>
      <c r="E963" s="64" t="s">
        <v>817</v>
      </c>
      <c r="F963" s="64" t="s">
        <v>817</v>
      </c>
      <c r="G963" s="64" t="s">
        <v>817</v>
      </c>
      <c r="H963" s="64" t="s">
        <v>817</v>
      </c>
      <c r="I963" s="65">
        <f>I964</f>
        <v>540.79999999999995</v>
      </c>
      <c r="J963" s="65">
        <f t="shared" ref="J963:L963" si="189">J964</f>
        <v>281.10000000000002</v>
      </c>
      <c r="K963" s="65">
        <f t="shared" si="189"/>
        <v>251.8</v>
      </c>
      <c r="L963" s="66">
        <f t="shared" si="189"/>
        <v>15</v>
      </c>
      <c r="M963" s="64" t="s">
        <v>817</v>
      </c>
      <c r="N963" s="64" t="s">
        <v>817</v>
      </c>
      <c r="O963" s="67" t="s">
        <v>960</v>
      </c>
      <c r="P963" s="68">
        <v>3215375.5700000003</v>
      </c>
      <c r="Q963" s="68">
        <v>0</v>
      </c>
      <c r="R963" s="68">
        <v>0</v>
      </c>
      <c r="S963" s="65">
        <f t="shared" si="168"/>
        <v>3215375.5700000003</v>
      </c>
      <c r="T963" s="68">
        <f t="shared" si="169"/>
        <v>5945.5909208579897</v>
      </c>
      <c r="U963" s="68">
        <f>U964</f>
        <v>6883.4179911242609</v>
      </c>
      <c r="X963" s="8" t="e">
        <f>VLOOKUP(C963,Z:AA,2,FALSE)</f>
        <v>#N/A</v>
      </c>
    </row>
    <row r="964" spans="1:24" ht="35.25" x14ac:dyDescent="0.5">
      <c r="A964" s="8">
        <v>1</v>
      </c>
      <c r="B964" s="134">
        <f>SUBTOTAL(103,$A$745:A964)</f>
        <v>181</v>
      </c>
      <c r="C964" s="40" t="s">
        <v>71</v>
      </c>
      <c r="D964" s="64">
        <v>1958</v>
      </c>
      <c r="E964" s="64"/>
      <c r="F964" s="64" t="s">
        <v>277</v>
      </c>
      <c r="G964" s="64">
        <v>2</v>
      </c>
      <c r="H964" s="64">
        <v>2</v>
      </c>
      <c r="I964" s="65">
        <v>540.79999999999995</v>
      </c>
      <c r="J964" s="65">
        <v>281.10000000000002</v>
      </c>
      <c r="K964" s="65">
        <v>251.8</v>
      </c>
      <c r="L964" s="66">
        <v>15</v>
      </c>
      <c r="M964" s="64" t="s">
        <v>275</v>
      </c>
      <c r="N964" s="64" t="s">
        <v>276</v>
      </c>
      <c r="O964" s="67" t="s">
        <v>278</v>
      </c>
      <c r="P964" s="68">
        <v>3215375.5700000003</v>
      </c>
      <c r="Q964" s="68">
        <v>0</v>
      </c>
      <c r="R964" s="68">
        <v>0</v>
      </c>
      <c r="S964" s="65">
        <f t="shared" si="168"/>
        <v>3215375.5700000003</v>
      </c>
      <c r="T964" s="68">
        <f t="shared" si="169"/>
        <v>5945.5909208579897</v>
      </c>
      <c r="U964" s="68">
        <v>6883.4179911242609</v>
      </c>
      <c r="X964" s="8" t="e">
        <f>VLOOKUP(C964,Z:AA,2,FALSE)</f>
        <v>#N/A</v>
      </c>
    </row>
    <row r="965" spans="1:24" ht="35.25" x14ac:dyDescent="0.5">
      <c r="B965" s="40" t="s">
        <v>914</v>
      </c>
      <c r="C965" s="40"/>
      <c r="D965" s="64" t="s">
        <v>817</v>
      </c>
      <c r="E965" s="64" t="s">
        <v>817</v>
      </c>
      <c r="F965" s="64" t="s">
        <v>817</v>
      </c>
      <c r="G965" s="64" t="s">
        <v>817</v>
      </c>
      <c r="H965" s="64" t="s">
        <v>817</v>
      </c>
      <c r="I965" s="65">
        <f>I966+I967+I968</f>
        <v>2550.6999999999998</v>
      </c>
      <c r="J965" s="65">
        <f t="shared" ref="J965:L965" si="190">J966+J967+J968</f>
        <v>2342.9800000000005</v>
      </c>
      <c r="K965" s="65">
        <f t="shared" si="190"/>
        <v>2272.58</v>
      </c>
      <c r="L965" s="66">
        <f t="shared" si="190"/>
        <v>119</v>
      </c>
      <c r="M965" s="64" t="s">
        <v>817</v>
      </c>
      <c r="N965" s="64" t="s">
        <v>817</v>
      </c>
      <c r="O965" s="67" t="s">
        <v>960</v>
      </c>
      <c r="P965" s="68">
        <v>10672314.84</v>
      </c>
      <c r="Q965" s="68">
        <v>0</v>
      </c>
      <c r="R965" s="68">
        <v>0</v>
      </c>
      <c r="S965" s="65">
        <f t="shared" si="168"/>
        <v>10672314.84</v>
      </c>
      <c r="T965" s="68">
        <f t="shared" si="169"/>
        <v>4184.0729368408674</v>
      </c>
      <c r="U965" s="68">
        <f>MAX(U966:U968)</f>
        <v>5858.487010309279</v>
      </c>
      <c r="X965" s="8" t="e">
        <f>VLOOKUP(C965,Z:AA,2,FALSE)</f>
        <v>#N/A</v>
      </c>
    </row>
    <row r="966" spans="1:24" ht="35.25" x14ac:dyDescent="0.5">
      <c r="A966" s="8">
        <v>1</v>
      </c>
      <c r="B966" s="134">
        <f>SUBTOTAL(103,$A$745:A966)</f>
        <v>182</v>
      </c>
      <c r="C966" s="40" t="s">
        <v>72</v>
      </c>
      <c r="D966" s="64">
        <v>1979</v>
      </c>
      <c r="E966" s="64"/>
      <c r="F966" s="64" t="s">
        <v>277</v>
      </c>
      <c r="G966" s="64">
        <v>3</v>
      </c>
      <c r="H966" s="64">
        <v>2</v>
      </c>
      <c r="I966" s="65">
        <v>850.1</v>
      </c>
      <c r="J966" s="65">
        <v>757.1</v>
      </c>
      <c r="K966" s="65">
        <v>745</v>
      </c>
      <c r="L966" s="66">
        <v>29</v>
      </c>
      <c r="M966" s="64" t="s">
        <v>275</v>
      </c>
      <c r="N966" s="64" t="s">
        <v>276</v>
      </c>
      <c r="O966" s="67" t="s">
        <v>278</v>
      </c>
      <c r="P966" s="68">
        <v>2391584.4</v>
      </c>
      <c r="Q966" s="68">
        <v>0</v>
      </c>
      <c r="R966" s="68">
        <v>0</v>
      </c>
      <c r="S966" s="65">
        <f t="shared" si="168"/>
        <v>2391584.4</v>
      </c>
      <c r="T966" s="68">
        <f t="shared" si="169"/>
        <v>2813.2977296788613</v>
      </c>
      <c r="U966" s="68">
        <v>3257.0529114221858</v>
      </c>
      <c r="X966" s="8" t="e">
        <f>VLOOKUP(C966,Z:AA,2,FALSE)</f>
        <v>#N/A</v>
      </c>
    </row>
    <row r="967" spans="1:24" ht="35.25" x14ac:dyDescent="0.5">
      <c r="A967" s="8">
        <v>1</v>
      </c>
      <c r="B967" s="134">
        <f>SUBTOTAL(103,$A$745:A967)</f>
        <v>183</v>
      </c>
      <c r="C967" s="40" t="s">
        <v>73</v>
      </c>
      <c r="D967" s="64">
        <v>1980</v>
      </c>
      <c r="E967" s="64"/>
      <c r="F967" s="64" t="s">
        <v>277</v>
      </c>
      <c r="G967" s="64">
        <v>2</v>
      </c>
      <c r="H967" s="64">
        <v>2</v>
      </c>
      <c r="I967" s="65">
        <v>970</v>
      </c>
      <c r="J967" s="65">
        <v>885.2</v>
      </c>
      <c r="K967" s="65">
        <v>826.90000000000009</v>
      </c>
      <c r="L967" s="66">
        <v>60</v>
      </c>
      <c r="M967" s="64" t="s">
        <v>275</v>
      </c>
      <c r="N967" s="64" t="s">
        <v>276</v>
      </c>
      <c r="O967" s="67" t="s">
        <v>278</v>
      </c>
      <c r="P967" s="68">
        <v>4908492</v>
      </c>
      <c r="Q967" s="68">
        <v>0</v>
      </c>
      <c r="R967" s="68">
        <v>0</v>
      </c>
      <c r="S967" s="65">
        <f t="shared" si="168"/>
        <v>4908492</v>
      </c>
      <c r="T967" s="68">
        <f t="shared" si="169"/>
        <v>5060.3010309278352</v>
      </c>
      <c r="U967" s="68">
        <v>5858.487010309279</v>
      </c>
      <c r="X967" s="8" t="e">
        <f>VLOOKUP(C967,Z:AA,2,FALSE)</f>
        <v>#N/A</v>
      </c>
    </row>
    <row r="968" spans="1:24" ht="35.25" x14ac:dyDescent="0.5">
      <c r="A968" s="8">
        <v>1</v>
      </c>
      <c r="B968" s="134">
        <f>SUBTOTAL(103,$A$745:A968)</f>
        <v>184</v>
      </c>
      <c r="C968" s="40" t="s">
        <v>74</v>
      </c>
      <c r="D968" s="64">
        <v>1969</v>
      </c>
      <c r="E968" s="64"/>
      <c r="F968" s="64" t="s">
        <v>277</v>
      </c>
      <c r="G968" s="64">
        <v>2</v>
      </c>
      <c r="H968" s="64">
        <v>2</v>
      </c>
      <c r="I968" s="65">
        <v>730.6</v>
      </c>
      <c r="J968" s="65">
        <v>700.68000000000006</v>
      </c>
      <c r="K968" s="65">
        <v>700.68</v>
      </c>
      <c r="L968" s="66">
        <v>30</v>
      </c>
      <c r="M968" s="64" t="s">
        <v>275</v>
      </c>
      <c r="N968" s="64" t="s">
        <v>276</v>
      </c>
      <c r="O968" s="67" t="s">
        <v>278</v>
      </c>
      <c r="P968" s="68">
        <v>3372238.44</v>
      </c>
      <c r="Q968" s="68">
        <v>0</v>
      </c>
      <c r="R968" s="68">
        <v>0</v>
      </c>
      <c r="S968" s="65">
        <f t="shared" si="168"/>
        <v>3372238.44</v>
      </c>
      <c r="T968" s="68">
        <f t="shared" si="169"/>
        <v>4615.710977278949</v>
      </c>
      <c r="U968" s="68">
        <v>5343.769597591021</v>
      </c>
      <c r="X968" s="8" t="e">
        <f>VLOOKUP(C968,Z:AA,2,FALSE)</f>
        <v>#N/A</v>
      </c>
    </row>
    <row r="969" spans="1:24" ht="35.25" x14ac:dyDescent="0.5">
      <c r="B969" s="40" t="s">
        <v>910</v>
      </c>
      <c r="C969" s="40"/>
      <c r="D969" s="64" t="s">
        <v>817</v>
      </c>
      <c r="E969" s="64" t="s">
        <v>817</v>
      </c>
      <c r="F969" s="64" t="s">
        <v>817</v>
      </c>
      <c r="G969" s="64" t="s">
        <v>817</v>
      </c>
      <c r="H969" s="64" t="s">
        <v>817</v>
      </c>
      <c r="I969" s="65">
        <f>I970</f>
        <v>7170.75</v>
      </c>
      <c r="J969" s="65">
        <f t="shared" ref="J969:L969" si="191">J970</f>
        <v>5092.8999999999996</v>
      </c>
      <c r="K969" s="65">
        <f t="shared" si="191"/>
        <v>3015.05</v>
      </c>
      <c r="L969" s="66">
        <f t="shared" si="191"/>
        <v>213</v>
      </c>
      <c r="M969" s="64" t="s">
        <v>817</v>
      </c>
      <c r="N969" s="64" t="s">
        <v>817</v>
      </c>
      <c r="O969" s="67" t="s">
        <v>960</v>
      </c>
      <c r="P969" s="68">
        <v>5871927.6600000001</v>
      </c>
      <c r="Q969" s="68">
        <v>0</v>
      </c>
      <c r="R969" s="68">
        <v>0</v>
      </c>
      <c r="S969" s="65">
        <f t="shared" si="168"/>
        <v>5871927.6600000001</v>
      </c>
      <c r="T969" s="68">
        <f t="shared" si="169"/>
        <v>818.87217655057009</v>
      </c>
      <c r="U969" s="68">
        <f>U970</f>
        <v>1147.1013293367257</v>
      </c>
      <c r="X969" s="8" t="e">
        <f>VLOOKUP(C969,Z:AA,2,FALSE)</f>
        <v>#N/A</v>
      </c>
    </row>
    <row r="970" spans="1:24" ht="35.25" x14ac:dyDescent="0.5">
      <c r="A970" s="8">
        <v>1</v>
      </c>
      <c r="B970" s="134">
        <f>SUBTOTAL(103,$A$745:A970)</f>
        <v>185</v>
      </c>
      <c r="C970" s="40" t="s">
        <v>53</v>
      </c>
      <c r="D970" s="64">
        <v>1981</v>
      </c>
      <c r="E970" s="64"/>
      <c r="F970" s="64" t="s">
        <v>277</v>
      </c>
      <c r="G970" s="64">
        <v>5</v>
      </c>
      <c r="H970" s="64">
        <v>8</v>
      </c>
      <c r="I970" s="65">
        <v>7170.75</v>
      </c>
      <c r="J970" s="65">
        <v>5092.8999999999996</v>
      </c>
      <c r="K970" s="65">
        <v>3015.05</v>
      </c>
      <c r="L970" s="66">
        <v>213</v>
      </c>
      <c r="M970" s="64" t="s">
        <v>275</v>
      </c>
      <c r="N970" s="64" t="s">
        <v>279</v>
      </c>
      <c r="O970" s="67" t="s">
        <v>280</v>
      </c>
      <c r="P970" s="68">
        <v>5871927.6600000001</v>
      </c>
      <c r="Q970" s="68">
        <v>0</v>
      </c>
      <c r="R970" s="68">
        <v>0</v>
      </c>
      <c r="S970" s="65">
        <f t="shared" si="168"/>
        <v>5871927.6600000001</v>
      </c>
      <c r="T970" s="68">
        <f t="shared" si="169"/>
        <v>818.87217655057009</v>
      </c>
      <c r="U970" s="68">
        <v>1147.1013293367257</v>
      </c>
      <c r="X970" s="8" t="e">
        <f>VLOOKUP(C970,Z:AA,2,FALSE)</f>
        <v>#N/A</v>
      </c>
    </row>
    <row r="971" spans="1:24" ht="35.25" x14ac:dyDescent="0.5">
      <c r="B971" s="40" t="s">
        <v>915</v>
      </c>
      <c r="C971" s="133"/>
      <c r="D971" s="64" t="s">
        <v>817</v>
      </c>
      <c r="E971" s="64" t="s">
        <v>817</v>
      </c>
      <c r="F971" s="64" t="s">
        <v>817</v>
      </c>
      <c r="G971" s="64" t="s">
        <v>817</v>
      </c>
      <c r="H971" s="64" t="s">
        <v>817</v>
      </c>
      <c r="I971" s="65">
        <f>I972</f>
        <v>1046.8</v>
      </c>
      <c r="J971" s="65">
        <f t="shared" ref="J971:L971" si="192">J972</f>
        <v>929.5</v>
      </c>
      <c r="K971" s="65">
        <f t="shared" si="192"/>
        <v>929.5</v>
      </c>
      <c r="L971" s="66">
        <f t="shared" si="192"/>
        <v>44</v>
      </c>
      <c r="M971" s="64" t="s">
        <v>817</v>
      </c>
      <c r="N971" s="64" t="s">
        <v>817</v>
      </c>
      <c r="O971" s="67" t="s">
        <v>960</v>
      </c>
      <c r="P971" s="68">
        <v>4804056</v>
      </c>
      <c r="Q971" s="68">
        <v>0</v>
      </c>
      <c r="R971" s="68">
        <v>0</v>
      </c>
      <c r="S971" s="65">
        <f t="shared" si="168"/>
        <v>4804056</v>
      </c>
      <c r="T971" s="68">
        <f t="shared" si="169"/>
        <v>4589.277799006496</v>
      </c>
      <c r="U971" s="68">
        <f>U972</f>
        <v>5373.3549533967516</v>
      </c>
      <c r="X971" s="8" t="e">
        <f>VLOOKUP(C971,Z:AA,2,FALSE)</f>
        <v>#N/A</v>
      </c>
    </row>
    <row r="972" spans="1:24" ht="35.25" x14ac:dyDescent="0.5">
      <c r="A972" s="8">
        <v>1</v>
      </c>
      <c r="B972" s="134">
        <f>SUBTOTAL(103,$A$745:A972)</f>
        <v>186</v>
      </c>
      <c r="C972" s="40" t="s">
        <v>235</v>
      </c>
      <c r="D972" s="64">
        <v>1994</v>
      </c>
      <c r="E972" s="64"/>
      <c r="F972" s="64" t="s">
        <v>277</v>
      </c>
      <c r="G972" s="64">
        <v>2</v>
      </c>
      <c r="H972" s="64">
        <v>2</v>
      </c>
      <c r="I972" s="65">
        <v>1046.8</v>
      </c>
      <c r="J972" s="65">
        <v>929.5</v>
      </c>
      <c r="K972" s="65">
        <v>929.5</v>
      </c>
      <c r="L972" s="66">
        <v>44</v>
      </c>
      <c r="M972" s="64" t="s">
        <v>275</v>
      </c>
      <c r="N972" s="64" t="s">
        <v>279</v>
      </c>
      <c r="O972" s="67" t="s">
        <v>766</v>
      </c>
      <c r="P972" s="68">
        <v>4804056</v>
      </c>
      <c r="Q972" s="68">
        <v>0</v>
      </c>
      <c r="R972" s="68">
        <v>0</v>
      </c>
      <c r="S972" s="65">
        <f t="shared" si="168"/>
        <v>4804056</v>
      </c>
      <c r="T972" s="68">
        <f t="shared" si="169"/>
        <v>4589.277799006496</v>
      </c>
      <c r="U972" s="68">
        <v>5373.3549533967516</v>
      </c>
      <c r="X972" s="8" t="e">
        <f>VLOOKUP(C972,Z:AA,2,FALSE)</f>
        <v>#N/A</v>
      </c>
    </row>
    <row r="973" spans="1:24" ht="35.25" x14ac:dyDescent="0.5">
      <c r="B973" s="40" t="s">
        <v>952</v>
      </c>
      <c r="C973" s="133"/>
      <c r="D973" s="64" t="s">
        <v>817</v>
      </c>
      <c r="E973" s="64" t="s">
        <v>817</v>
      </c>
      <c r="F973" s="64" t="s">
        <v>817</v>
      </c>
      <c r="G973" s="64" t="s">
        <v>817</v>
      </c>
      <c r="H973" s="64" t="s">
        <v>817</v>
      </c>
      <c r="I973" s="65">
        <f>I974</f>
        <v>3554.5</v>
      </c>
      <c r="J973" s="65">
        <f t="shared" ref="J973:L973" si="193">J974</f>
        <v>3290.7</v>
      </c>
      <c r="K973" s="65">
        <f t="shared" si="193"/>
        <v>3220.4</v>
      </c>
      <c r="L973" s="66">
        <f t="shared" si="193"/>
        <v>145</v>
      </c>
      <c r="M973" s="64" t="s">
        <v>817</v>
      </c>
      <c r="N973" s="64" t="s">
        <v>817</v>
      </c>
      <c r="O973" s="67" t="s">
        <v>960</v>
      </c>
      <c r="P973" s="68">
        <v>7284801.9000000004</v>
      </c>
      <c r="Q973" s="68">
        <v>0</v>
      </c>
      <c r="R973" s="68">
        <v>0</v>
      </c>
      <c r="S973" s="65">
        <f t="shared" si="168"/>
        <v>7284801.9000000004</v>
      </c>
      <c r="T973" s="68">
        <f t="shared" si="169"/>
        <v>2049.4589675059783</v>
      </c>
      <c r="U973" s="68">
        <f>U974</f>
        <v>2553.7490693152226</v>
      </c>
      <c r="X973" s="8" t="e">
        <f>VLOOKUP(C973,Z:AA,2,FALSE)</f>
        <v>#N/A</v>
      </c>
    </row>
    <row r="974" spans="1:24" ht="35.25" x14ac:dyDescent="0.5">
      <c r="A974" s="8">
        <v>1</v>
      </c>
      <c r="B974" s="134">
        <f>SUBTOTAL(103,$A$745:A974)</f>
        <v>187</v>
      </c>
      <c r="C974" s="40" t="s">
        <v>163</v>
      </c>
      <c r="D974" s="64">
        <v>1987</v>
      </c>
      <c r="E974" s="64"/>
      <c r="F974" s="64" t="s">
        <v>298</v>
      </c>
      <c r="G974" s="64">
        <v>3</v>
      </c>
      <c r="H974" s="64">
        <v>7</v>
      </c>
      <c r="I974" s="65">
        <v>3554.5</v>
      </c>
      <c r="J974" s="65">
        <v>3290.7</v>
      </c>
      <c r="K974" s="65">
        <v>3220.4</v>
      </c>
      <c r="L974" s="66">
        <v>145</v>
      </c>
      <c r="M974" s="64" t="s">
        <v>275</v>
      </c>
      <c r="N974" s="64" t="s">
        <v>279</v>
      </c>
      <c r="O974" s="67" t="s">
        <v>1085</v>
      </c>
      <c r="P974" s="68">
        <v>7284801.9000000004</v>
      </c>
      <c r="Q974" s="68">
        <v>0</v>
      </c>
      <c r="R974" s="68">
        <v>0</v>
      </c>
      <c r="S974" s="65">
        <f t="shared" ref="S974:S1016" si="194">P974-Q974-R974</f>
        <v>7284801.9000000004</v>
      </c>
      <c r="T974" s="68">
        <f t="shared" ref="T974:T1016" si="195">P974/I974</f>
        <v>2049.4589675059783</v>
      </c>
      <c r="U974" s="68">
        <v>2553.7490693152226</v>
      </c>
      <c r="X974" s="8" t="e">
        <f>VLOOKUP(C974,Z:AA,2,FALSE)</f>
        <v>#N/A</v>
      </c>
    </row>
    <row r="975" spans="1:24" ht="35.25" x14ac:dyDescent="0.5">
      <c r="B975" s="40" t="s">
        <v>947</v>
      </c>
      <c r="C975" s="40"/>
      <c r="D975" s="64" t="s">
        <v>817</v>
      </c>
      <c r="E975" s="64" t="s">
        <v>817</v>
      </c>
      <c r="F975" s="64" t="s">
        <v>817</v>
      </c>
      <c r="G975" s="64" t="s">
        <v>817</v>
      </c>
      <c r="H975" s="64" t="s">
        <v>817</v>
      </c>
      <c r="I975" s="65">
        <f>I976+I977</f>
        <v>2640.94</v>
      </c>
      <c r="J975" s="65">
        <f t="shared" ref="J975:L975" si="196">J976+J977</f>
        <v>1584.6</v>
      </c>
      <c r="K975" s="65">
        <f t="shared" si="196"/>
        <v>1443.9</v>
      </c>
      <c r="L975" s="66">
        <f t="shared" si="196"/>
        <v>88</v>
      </c>
      <c r="M975" s="64" t="s">
        <v>817</v>
      </c>
      <c r="N975" s="64" t="s">
        <v>817</v>
      </c>
      <c r="O975" s="67" t="s">
        <v>960</v>
      </c>
      <c r="P975" s="68">
        <v>4011881.02</v>
      </c>
      <c r="Q975" s="68">
        <v>0</v>
      </c>
      <c r="R975" s="68">
        <v>0</v>
      </c>
      <c r="S975" s="65">
        <f t="shared" si="194"/>
        <v>4011881.02</v>
      </c>
      <c r="T975" s="68">
        <f t="shared" si="195"/>
        <v>1519.1110059297068</v>
      </c>
      <c r="U975" s="68">
        <f>MAX(U976:U977)</f>
        <v>3280.0831733746131</v>
      </c>
      <c r="X975" s="8" t="e">
        <f>VLOOKUP(C975,Z:AA,2,FALSE)</f>
        <v>#N/A</v>
      </c>
    </row>
    <row r="976" spans="1:24" ht="35.25" x14ac:dyDescent="0.5">
      <c r="A976" s="8">
        <v>1</v>
      </c>
      <c r="B976" s="134">
        <f>SUBTOTAL(103,$A$745:A976)</f>
        <v>188</v>
      </c>
      <c r="C976" s="40" t="s">
        <v>169</v>
      </c>
      <c r="D976" s="64">
        <v>1978</v>
      </c>
      <c r="E976" s="64"/>
      <c r="F976" s="64" t="s">
        <v>277</v>
      </c>
      <c r="G976" s="64">
        <v>2</v>
      </c>
      <c r="H976" s="64">
        <v>2</v>
      </c>
      <c r="I976" s="65">
        <v>1219.74</v>
      </c>
      <c r="J976" s="65">
        <v>712.8</v>
      </c>
      <c r="K976" s="65">
        <v>712.8</v>
      </c>
      <c r="L976" s="66">
        <v>41</v>
      </c>
      <c r="M976" s="64" t="s">
        <v>275</v>
      </c>
      <c r="N976" s="64" t="s">
        <v>279</v>
      </c>
      <c r="O976" s="67" t="s">
        <v>1085</v>
      </c>
      <c r="P976" s="68">
        <v>329863.09999999998</v>
      </c>
      <c r="Q976" s="68">
        <v>0</v>
      </c>
      <c r="R976" s="68">
        <v>0</v>
      </c>
      <c r="S976" s="65">
        <f t="shared" si="194"/>
        <v>329863.09999999998</v>
      </c>
      <c r="T976" s="68">
        <f t="shared" si="195"/>
        <v>270.43722432649577</v>
      </c>
      <c r="U976" s="68">
        <v>688.64174332234734</v>
      </c>
      <c r="X976" s="8" t="e">
        <f>VLOOKUP(C976,Z:AA,2,FALSE)</f>
        <v>#N/A</v>
      </c>
    </row>
    <row r="977" spans="1:24" ht="35.25" x14ac:dyDescent="0.5">
      <c r="A977" s="8">
        <v>1</v>
      </c>
      <c r="B977" s="134">
        <f>SUBTOTAL(103,$A$745:A977)</f>
        <v>189</v>
      </c>
      <c r="C977" s="40" t="s">
        <v>170</v>
      </c>
      <c r="D977" s="64">
        <v>1989</v>
      </c>
      <c r="E977" s="64"/>
      <c r="F977" s="64" t="s">
        <v>277</v>
      </c>
      <c r="G977" s="64">
        <v>2</v>
      </c>
      <c r="H977" s="64">
        <v>3</v>
      </c>
      <c r="I977" s="65">
        <v>1421.2</v>
      </c>
      <c r="J977" s="65">
        <v>871.8</v>
      </c>
      <c r="K977" s="65">
        <v>731.1</v>
      </c>
      <c r="L977" s="66">
        <v>47</v>
      </c>
      <c r="M977" s="64" t="s">
        <v>275</v>
      </c>
      <c r="N977" s="64" t="s">
        <v>279</v>
      </c>
      <c r="O977" s="67" t="s">
        <v>1085</v>
      </c>
      <c r="P977" s="68">
        <v>3682017.92</v>
      </c>
      <c r="Q977" s="68">
        <v>0</v>
      </c>
      <c r="R977" s="68">
        <v>0</v>
      </c>
      <c r="S977" s="65">
        <f t="shared" si="194"/>
        <v>3682017.92</v>
      </c>
      <c r="T977" s="68">
        <f t="shared" si="195"/>
        <v>2590.7809738249366</v>
      </c>
      <c r="U977" s="68">
        <v>3280.0831733746131</v>
      </c>
      <c r="X977" s="8" t="e">
        <f>VLOOKUP(C977,Z:AA,2,FALSE)</f>
        <v>#N/A</v>
      </c>
    </row>
    <row r="978" spans="1:24" ht="35.25" x14ac:dyDescent="0.5">
      <c r="B978" s="40" t="s">
        <v>919</v>
      </c>
      <c r="C978" s="40"/>
      <c r="D978" s="64" t="s">
        <v>817</v>
      </c>
      <c r="E978" s="64" t="s">
        <v>817</v>
      </c>
      <c r="F978" s="64" t="s">
        <v>817</v>
      </c>
      <c r="G978" s="64" t="s">
        <v>817</v>
      </c>
      <c r="H978" s="64" t="s">
        <v>817</v>
      </c>
      <c r="I978" s="65">
        <f>I979+I980</f>
        <v>4173.3999999999996</v>
      </c>
      <c r="J978" s="65">
        <f t="shared" ref="J978:L978" si="197">J979+J980</f>
        <v>3874.5</v>
      </c>
      <c r="K978" s="65">
        <f t="shared" si="197"/>
        <v>3773.7999999999997</v>
      </c>
      <c r="L978" s="66">
        <f t="shared" si="197"/>
        <v>171</v>
      </c>
      <c r="M978" s="64" t="s">
        <v>817</v>
      </c>
      <c r="N978" s="64" t="s">
        <v>817</v>
      </c>
      <c r="O978" s="67" t="s">
        <v>960</v>
      </c>
      <c r="P978" s="68">
        <v>6026117.5699999994</v>
      </c>
      <c r="Q978" s="68">
        <v>0</v>
      </c>
      <c r="R978" s="68">
        <v>0</v>
      </c>
      <c r="S978" s="65">
        <f t="shared" si="194"/>
        <v>6026117.5699999994</v>
      </c>
      <c r="T978" s="68">
        <f t="shared" si="195"/>
        <v>1443.9348181338955</v>
      </c>
      <c r="U978" s="68">
        <f>MAX(U979:U980)</f>
        <v>6221.2207875155891</v>
      </c>
      <c r="X978" s="8" t="e">
        <f>VLOOKUP(C978,Z:AA,2,FALSE)</f>
        <v>#N/A</v>
      </c>
    </row>
    <row r="979" spans="1:24" ht="35.25" x14ac:dyDescent="0.5">
      <c r="A979" s="8">
        <v>1</v>
      </c>
      <c r="B979" s="134">
        <f>SUBTOTAL(103,$A$745:A979)</f>
        <v>190</v>
      </c>
      <c r="C979" s="40" t="s">
        <v>168</v>
      </c>
      <c r="D979" s="64">
        <v>1971</v>
      </c>
      <c r="E979" s="64"/>
      <c r="F979" s="64" t="s">
        <v>298</v>
      </c>
      <c r="G979" s="64">
        <v>5</v>
      </c>
      <c r="H979" s="64">
        <v>4</v>
      </c>
      <c r="I979" s="65">
        <v>3868.7</v>
      </c>
      <c r="J979" s="65">
        <v>3593.8</v>
      </c>
      <c r="K979" s="65">
        <v>3493.1</v>
      </c>
      <c r="L979" s="66">
        <v>160</v>
      </c>
      <c r="M979" s="64" t="s">
        <v>275</v>
      </c>
      <c r="N979" s="64" t="s">
        <v>308</v>
      </c>
      <c r="O979" s="67" t="s">
        <v>309</v>
      </c>
      <c r="P979" s="68">
        <v>4388776.2699999996</v>
      </c>
      <c r="Q979" s="68">
        <v>0</v>
      </c>
      <c r="R979" s="68">
        <v>0</v>
      </c>
      <c r="S979" s="65">
        <f t="shared" si="194"/>
        <v>4388776.2699999996</v>
      </c>
      <c r="T979" s="68">
        <f t="shared" si="195"/>
        <v>1134.4317910409181</v>
      </c>
      <c r="U979" s="68">
        <v>1372.5334877229259</v>
      </c>
      <c r="X979" s="8" t="e">
        <f>VLOOKUP(C979,Z:AA,2,FALSE)</f>
        <v>#N/A</v>
      </c>
    </row>
    <row r="980" spans="1:24" ht="35.25" x14ac:dyDescent="0.5">
      <c r="A980" s="8">
        <v>1</v>
      </c>
      <c r="B980" s="134">
        <f>SUBTOTAL(103,$A$745:A980)</f>
        <v>191</v>
      </c>
      <c r="C980" s="40" t="s">
        <v>167</v>
      </c>
      <c r="D980" s="64">
        <v>1964</v>
      </c>
      <c r="E980" s="64"/>
      <c r="F980" s="64" t="s">
        <v>277</v>
      </c>
      <c r="G980" s="64">
        <v>2</v>
      </c>
      <c r="H980" s="64">
        <v>1</v>
      </c>
      <c r="I980" s="65">
        <v>304.7</v>
      </c>
      <c r="J980" s="65">
        <v>280.7</v>
      </c>
      <c r="K980" s="65">
        <v>280.7</v>
      </c>
      <c r="L980" s="66">
        <v>11</v>
      </c>
      <c r="M980" s="64" t="s">
        <v>275</v>
      </c>
      <c r="N980" s="64" t="s">
        <v>279</v>
      </c>
      <c r="O980" s="67" t="s">
        <v>300</v>
      </c>
      <c r="P980" s="68">
        <v>1637341.3</v>
      </c>
      <c r="Q980" s="68">
        <v>0</v>
      </c>
      <c r="R980" s="68">
        <v>0</v>
      </c>
      <c r="S980" s="65">
        <f t="shared" si="194"/>
        <v>1637341.3</v>
      </c>
      <c r="T980" s="68">
        <f t="shared" si="195"/>
        <v>5373.6176567115199</v>
      </c>
      <c r="U980" s="68">
        <v>6221.2207875155891</v>
      </c>
      <c r="X980" s="8" t="e">
        <f>VLOOKUP(C980,Z:AA,2,FALSE)</f>
        <v>#N/A</v>
      </c>
    </row>
    <row r="981" spans="1:24" ht="35.25" x14ac:dyDescent="0.5">
      <c r="B981" s="40" t="s">
        <v>951</v>
      </c>
      <c r="C981" s="40"/>
      <c r="D981" s="64" t="s">
        <v>817</v>
      </c>
      <c r="E981" s="64" t="s">
        <v>817</v>
      </c>
      <c r="F981" s="64" t="s">
        <v>817</v>
      </c>
      <c r="G981" s="64" t="s">
        <v>817</v>
      </c>
      <c r="H981" s="64" t="s">
        <v>817</v>
      </c>
      <c r="I981" s="65">
        <f>I982+I983+I984</f>
        <v>13642.179999999998</v>
      </c>
      <c r="J981" s="65">
        <f t="shared" ref="J981:L981" si="198">J982+J983+J984</f>
        <v>4926.2000000000007</v>
      </c>
      <c r="K981" s="65">
        <f t="shared" si="198"/>
        <v>504.30000000000007</v>
      </c>
      <c r="L981" s="66">
        <f t="shared" si="198"/>
        <v>327</v>
      </c>
      <c r="M981" s="64" t="s">
        <v>817</v>
      </c>
      <c r="N981" s="64" t="s">
        <v>817</v>
      </c>
      <c r="O981" s="67" t="s">
        <v>960</v>
      </c>
      <c r="P981" s="68">
        <v>12459674.15</v>
      </c>
      <c r="Q981" s="68">
        <v>0</v>
      </c>
      <c r="R981" s="68">
        <v>0</v>
      </c>
      <c r="S981" s="65">
        <f t="shared" si="194"/>
        <v>12459674.15</v>
      </c>
      <c r="T981" s="68">
        <f t="shared" si="195"/>
        <v>913.31987629543096</v>
      </c>
      <c r="U981" s="68">
        <f>MAX(U982:U984)</f>
        <v>3466.3293524408</v>
      </c>
      <c r="X981" s="8" t="e">
        <f>VLOOKUP(C981,Z:AA,2,FALSE)</f>
        <v>#N/A</v>
      </c>
    </row>
    <row r="982" spans="1:24" ht="35.25" x14ac:dyDescent="0.5">
      <c r="A982" s="8">
        <v>1</v>
      </c>
      <c r="B982" s="134">
        <f>SUBTOTAL(103,$A$745:A982)</f>
        <v>192</v>
      </c>
      <c r="C982" s="40" t="s">
        <v>164</v>
      </c>
      <c r="D982" s="64">
        <v>1988</v>
      </c>
      <c r="E982" s="64"/>
      <c r="F982" s="64" t="s">
        <v>277</v>
      </c>
      <c r="G982" s="64">
        <v>5</v>
      </c>
      <c r="H982" s="64">
        <v>6</v>
      </c>
      <c r="I982" s="65">
        <v>6118.54</v>
      </c>
      <c r="J982" s="65">
        <v>2441.1</v>
      </c>
      <c r="K982" s="65">
        <v>202.8</v>
      </c>
      <c r="L982" s="66">
        <v>161</v>
      </c>
      <c r="M982" s="64" t="s">
        <v>275</v>
      </c>
      <c r="N982" s="64" t="s">
        <v>279</v>
      </c>
      <c r="O982" s="67" t="s">
        <v>301</v>
      </c>
      <c r="P982" s="68">
        <v>5095413.53</v>
      </c>
      <c r="Q982" s="68">
        <v>0</v>
      </c>
      <c r="R982" s="68">
        <v>0</v>
      </c>
      <c r="S982" s="65">
        <f t="shared" si="194"/>
        <v>5095413.53</v>
      </c>
      <c r="T982" s="68">
        <f t="shared" si="195"/>
        <v>832.78258048488692</v>
      </c>
      <c r="U982" s="68">
        <v>1756.1047625699596</v>
      </c>
      <c r="X982" s="8" t="e">
        <f>VLOOKUP(C982,Z:AA,2,FALSE)</f>
        <v>#N/A</v>
      </c>
    </row>
    <row r="983" spans="1:24" ht="35.25" x14ac:dyDescent="0.5">
      <c r="A983" s="8">
        <v>1</v>
      </c>
      <c r="B983" s="134">
        <f>SUBTOTAL(103,$A$745:A983)</f>
        <v>193</v>
      </c>
      <c r="C983" s="40" t="s">
        <v>165</v>
      </c>
      <c r="D983" s="64">
        <v>1985</v>
      </c>
      <c r="E983" s="64"/>
      <c r="F983" s="64" t="s">
        <v>277</v>
      </c>
      <c r="G983" s="64">
        <v>5</v>
      </c>
      <c r="H983" s="64">
        <v>4</v>
      </c>
      <c r="I983" s="65">
        <v>4844.24</v>
      </c>
      <c r="J983" s="65">
        <v>1720</v>
      </c>
      <c r="K983" s="65">
        <v>192.4</v>
      </c>
      <c r="L983" s="66">
        <v>114</v>
      </c>
      <c r="M983" s="64" t="s">
        <v>275</v>
      </c>
      <c r="N983" s="64" t="s">
        <v>279</v>
      </c>
      <c r="O983" s="67" t="s">
        <v>301</v>
      </c>
      <c r="P983" s="68">
        <v>3457309.86</v>
      </c>
      <c r="Q983" s="68">
        <v>0</v>
      </c>
      <c r="R983" s="68">
        <v>0</v>
      </c>
      <c r="S983" s="65">
        <f t="shared" si="194"/>
        <v>3457309.86</v>
      </c>
      <c r="T983" s="68">
        <f t="shared" si="195"/>
        <v>713.69499859627103</v>
      </c>
      <c r="U983" s="68">
        <v>1860.7627752433739</v>
      </c>
      <c r="X983" s="8" t="e">
        <f>VLOOKUP(C983,Z:AA,2,FALSE)</f>
        <v>#N/A</v>
      </c>
    </row>
    <row r="984" spans="1:24" ht="35.25" x14ac:dyDescent="0.5">
      <c r="A984" s="8">
        <v>1</v>
      </c>
      <c r="B984" s="134">
        <f>SUBTOTAL(103,$A$745:A984)</f>
        <v>194</v>
      </c>
      <c r="C984" s="40" t="s">
        <v>166</v>
      </c>
      <c r="D984" s="64">
        <v>1979</v>
      </c>
      <c r="E984" s="64"/>
      <c r="F984" s="64" t="s">
        <v>277</v>
      </c>
      <c r="G984" s="64">
        <v>3</v>
      </c>
      <c r="H984" s="64">
        <v>3</v>
      </c>
      <c r="I984" s="65">
        <v>2679.4</v>
      </c>
      <c r="J984" s="65">
        <v>765.1</v>
      </c>
      <c r="K984" s="65">
        <v>109.1</v>
      </c>
      <c r="L984" s="66">
        <v>52</v>
      </c>
      <c r="M984" s="64" t="s">
        <v>275</v>
      </c>
      <c r="N984" s="64" t="s">
        <v>279</v>
      </c>
      <c r="O984" s="67" t="s">
        <v>305</v>
      </c>
      <c r="P984" s="68">
        <v>3906950.76</v>
      </c>
      <c r="Q984" s="68">
        <v>0</v>
      </c>
      <c r="R984" s="68">
        <v>0</v>
      </c>
      <c r="S984" s="65">
        <f t="shared" si="194"/>
        <v>3906950.76</v>
      </c>
      <c r="T984" s="68">
        <f t="shared" si="195"/>
        <v>1458.1438978875867</v>
      </c>
      <c r="U984" s="68">
        <v>3466.3293524408</v>
      </c>
      <c r="X984" s="8" t="e">
        <f>VLOOKUP(C984,Z:AA,2,FALSE)</f>
        <v>#N/A</v>
      </c>
    </row>
    <row r="985" spans="1:24" ht="35.25" x14ac:dyDescent="0.5">
      <c r="B985" s="40" t="s">
        <v>921</v>
      </c>
      <c r="C985" s="40"/>
      <c r="D985" s="64" t="s">
        <v>817</v>
      </c>
      <c r="E985" s="64" t="s">
        <v>817</v>
      </c>
      <c r="F985" s="64" t="s">
        <v>817</v>
      </c>
      <c r="G985" s="64" t="s">
        <v>817</v>
      </c>
      <c r="H985" s="64" t="s">
        <v>817</v>
      </c>
      <c r="I985" s="65">
        <f>I986+I987+I988+I989+I990</f>
        <v>17486.169999999998</v>
      </c>
      <c r="J985" s="65">
        <f t="shared" ref="J985:L985" si="199">J986+J987+J988+J989+J990</f>
        <v>11206.91</v>
      </c>
      <c r="K985" s="65">
        <f t="shared" si="199"/>
        <v>11206.91</v>
      </c>
      <c r="L985" s="66">
        <f t="shared" si="199"/>
        <v>685</v>
      </c>
      <c r="M985" s="64" t="s">
        <v>817</v>
      </c>
      <c r="N985" s="64" t="s">
        <v>817</v>
      </c>
      <c r="O985" s="67" t="s">
        <v>960</v>
      </c>
      <c r="P985" s="68">
        <v>13993215.270000001</v>
      </c>
      <c r="Q985" s="68">
        <v>0</v>
      </c>
      <c r="R985" s="68">
        <v>0</v>
      </c>
      <c r="S985" s="65">
        <f t="shared" si="194"/>
        <v>13993215.270000001</v>
      </c>
      <c r="T985" s="68">
        <f t="shared" si="195"/>
        <v>800.24472311546799</v>
      </c>
      <c r="U985" s="68">
        <f>MAX(U986:U990)</f>
        <v>5196.3635844727687</v>
      </c>
      <c r="X985" s="8" t="e">
        <f>VLOOKUP(C985,Z:AA,2,FALSE)</f>
        <v>#N/A</v>
      </c>
    </row>
    <row r="986" spans="1:24" ht="35.25" x14ac:dyDescent="0.5">
      <c r="A986" s="8">
        <v>1</v>
      </c>
      <c r="B986" s="134">
        <f>SUBTOTAL(103,$A$745:A986)</f>
        <v>195</v>
      </c>
      <c r="C986" s="40" t="s">
        <v>159</v>
      </c>
      <c r="D986" s="64">
        <v>1971</v>
      </c>
      <c r="E986" s="64"/>
      <c r="F986" s="64" t="s">
        <v>277</v>
      </c>
      <c r="G986" s="64">
        <v>5</v>
      </c>
      <c r="H986" s="64">
        <v>4</v>
      </c>
      <c r="I986" s="65">
        <v>3186.9</v>
      </c>
      <c r="J986" s="65">
        <v>1676</v>
      </c>
      <c r="K986" s="65">
        <v>1676</v>
      </c>
      <c r="L986" s="66">
        <v>169</v>
      </c>
      <c r="M986" s="64" t="s">
        <v>275</v>
      </c>
      <c r="N986" s="64" t="s">
        <v>310</v>
      </c>
      <c r="O986" s="67" t="s">
        <v>311</v>
      </c>
      <c r="P986" s="68">
        <v>2147269.5</v>
      </c>
      <c r="Q986" s="68">
        <v>0</v>
      </c>
      <c r="R986" s="68">
        <v>0</v>
      </c>
      <c r="S986" s="65">
        <f t="shared" si="194"/>
        <v>2147269.5</v>
      </c>
      <c r="T986" s="68">
        <f t="shared" si="195"/>
        <v>673.78000564812203</v>
      </c>
      <c r="U986" s="68">
        <v>673.78</v>
      </c>
      <c r="X986" s="8" t="e">
        <f>VLOOKUP(C986,Z:AA,2,FALSE)</f>
        <v>#N/A</v>
      </c>
    </row>
    <row r="987" spans="1:24" ht="35.25" x14ac:dyDescent="0.5">
      <c r="A987" s="8">
        <v>1</v>
      </c>
      <c r="B987" s="134">
        <f>SUBTOTAL(103,$A$745:A987)</f>
        <v>196</v>
      </c>
      <c r="C987" s="40" t="s">
        <v>160</v>
      </c>
      <c r="D987" s="64">
        <v>1971</v>
      </c>
      <c r="E987" s="64"/>
      <c r="F987" s="64" t="s">
        <v>277</v>
      </c>
      <c r="G987" s="64">
        <v>5</v>
      </c>
      <c r="H987" s="64">
        <v>3</v>
      </c>
      <c r="I987" s="65">
        <v>3186.9</v>
      </c>
      <c r="J987" s="65">
        <v>1676</v>
      </c>
      <c r="K987" s="65">
        <v>1676</v>
      </c>
      <c r="L987" s="66">
        <v>175</v>
      </c>
      <c r="M987" s="64" t="s">
        <v>275</v>
      </c>
      <c r="N987" s="64" t="s">
        <v>310</v>
      </c>
      <c r="O987" s="67" t="s">
        <v>312</v>
      </c>
      <c r="P987" s="68">
        <v>491428.7</v>
      </c>
      <c r="Q987" s="68">
        <v>0</v>
      </c>
      <c r="R987" s="68">
        <v>0</v>
      </c>
      <c r="S987" s="65">
        <f t="shared" si="194"/>
        <v>491428.7</v>
      </c>
      <c r="T987" s="68">
        <f t="shared" si="195"/>
        <v>154.20273620132417</v>
      </c>
      <c r="U987" s="68">
        <v>392.66207286077378</v>
      </c>
      <c r="X987" s="8" t="e">
        <f>VLOOKUP(C987,Z:AA,2,FALSE)</f>
        <v>#N/A</v>
      </c>
    </row>
    <row r="988" spans="1:24" ht="35.25" x14ac:dyDescent="0.5">
      <c r="A988" s="8">
        <v>1</v>
      </c>
      <c r="B988" s="134">
        <f>SUBTOTAL(103,$A$745:A988)</f>
        <v>197</v>
      </c>
      <c r="C988" s="40" t="s">
        <v>162</v>
      </c>
      <c r="D988" s="64">
        <v>1979</v>
      </c>
      <c r="E988" s="64"/>
      <c r="F988" s="64" t="s">
        <v>277</v>
      </c>
      <c r="G988" s="64">
        <v>2</v>
      </c>
      <c r="H988" s="64">
        <v>3</v>
      </c>
      <c r="I988" s="65">
        <v>1556.1</v>
      </c>
      <c r="J988" s="65">
        <v>863</v>
      </c>
      <c r="K988" s="65">
        <v>863</v>
      </c>
      <c r="L988" s="66">
        <v>32</v>
      </c>
      <c r="M988" s="64" t="s">
        <v>275</v>
      </c>
      <c r="N988" s="64" t="s">
        <v>279</v>
      </c>
      <c r="O988" s="67" t="s">
        <v>305</v>
      </c>
      <c r="P988" s="68">
        <v>3873479.02</v>
      </c>
      <c r="Q988" s="68">
        <v>0</v>
      </c>
      <c r="R988" s="68">
        <v>0</v>
      </c>
      <c r="S988" s="65">
        <f t="shared" si="194"/>
        <v>3873479.02</v>
      </c>
      <c r="T988" s="68">
        <f t="shared" si="195"/>
        <v>2489.2224278645331</v>
      </c>
      <c r="U988" s="68">
        <v>5196.3635844727687</v>
      </c>
      <c r="X988" s="8" t="e">
        <f>VLOOKUP(C988,Z:AA,2,FALSE)</f>
        <v>#N/A</v>
      </c>
    </row>
    <row r="989" spans="1:24" ht="35.25" x14ac:dyDescent="0.5">
      <c r="A989" s="8">
        <v>1</v>
      </c>
      <c r="B989" s="134">
        <f>SUBTOTAL(103,$A$745:A989)</f>
        <v>198</v>
      </c>
      <c r="C989" s="40" t="s">
        <v>161</v>
      </c>
      <c r="D989" s="64">
        <v>1975</v>
      </c>
      <c r="E989" s="64"/>
      <c r="F989" s="64" t="s">
        <v>298</v>
      </c>
      <c r="G989" s="64">
        <v>5</v>
      </c>
      <c r="H989" s="64">
        <v>8</v>
      </c>
      <c r="I989" s="65">
        <v>8270.9699999999993</v>
      </c>
      <c r="J989" s="65">
        <v>6155.11</v>
      </c>
      <c r="K989" s="65">
        <v>6155.11</v>
      </c>
      <c r="L989" s="66">
        <v>233</v>
      </c>
      <c r="M989" s="64" t="s">
        <v>275</v>
      </c>
      <c r="N989" s="64" t="s">
        <v>279</v>
      </c>
      <c r="O989" s="67" t="s">
        <v>305</v>
      </c>
      <c r="P989" s="68">
        <v>6834775.6500000004</v>
      </c>
      <c r="Q989" s="68">
        <v>0</v>
      </c>
      <c r="R989" s="68">
        <v>0</v>
      </c>
      <c r="S989" s="65">
        <f t="shared" si="194"/>
        <v>6834775.6500000004</v>
      </c>
      <c r="T989" s="68">
        <f t="shared" si="195"/>
        <v>826.35720477767427</v>
      </c>
      <c r="U989" s="68">
        <v>1513.62289321555</v>
      </c>
      <c r="X989" s="8" t="e">
        <f>VLOOKUP(C989,Z:AA,2,FALSE)</f>
        <v>#N/A</v>
      </c>
    </row>
    <row r="990" spans="1:24" ht="35.25" x14ac:dyDescent="0.5">
      <c r="A990" s="8">
        <v>1</v>
      </c>
      <c r="B990" s="134">
        <f>SUBTOTAL(103,$A$745:A990)</f>
        <v>199</v>
      </c>
      <c r="C990" s="40" t="s">
        <v>171</v>
      </c>
      <c r="D990" s="64">
        <v>1966</v>
      </c>
      <c r="E990" s="64"/>
      <c r="F990" s="64" t="s">
        <v>277</v>
      </c>
      <c r="G990" s="64">
        <v>4</v>
      </c>
      <c r="H990" s="64">
        <v>2</v>
      </c>
      <c r="I990" s="65">
        <v>1285.3</v>
      </c>
      <c r="J990" s="65">
        <v>836.8</v>
      </c>
      <c r="K990" s="65">
        <v>836.8</v>
      </c>
      <c r="L990" s="66">
        <v>76</v>
      </c>
      <c r="M990" s="64" t="s">
        <v>275</v>
      </c>
      <c r="N990" s="64" t="s">
        <v>302</v>
      </c>
      <c r="O990" s="67" t="s">
        <v>313</v>
      </c>
      <c r="P990" s="68">
        <v>646262.4</v>
      </c>
      <c r="Q990" s="68">
        <v>0</v>
      </c>
      <c r="R990" s="68">
        <v>0</v>
      </c>
      <c r="S990" s="65">
        <f t="shared" si="194"/>
        <v>646262.4</v>
      </c>
      <c r="T990" s="68">
        <f t="shared" si="195"/>
        <v>502.81055006613246</v>
      </c>
      <c r="U990" s="68">
        <v>1280.3575196452191</v>
      </c>
      <c r="X990" s="8" t="e">
        <f>VLOOKUP(C990,Z:AA,2,FALSE)</f>
        <v>#N/A</v>
      </c>
    </row>
    <row r="991" spans="1:24" ht="35.25" x14ac:dyDescent="0.5">
      <c r="B991" s="40" t="s">
        <v>922</v>
      </c>
      <c r="C991" s="133"/>
      <c r="D991" s="64" t="s">
        <v>817</v>
      </c>
      <c r="E991" s="64" t="s">
        <v>817</v>
      </c>
      <c r="F991" s="64" t="s">
        <v>817</v>
      </c>
      <c r="G991" s="64" t="s">
        <v>817</v>
      </c>
      <c r="H991" s="64" t="s">
        <v>817</v>
      </c>
      <c r="I991" s="65">
        <f>I992+I993</f>
        <v>5101.2</v>
      </c>
      <c r="J991" s="65">
        <f t="shared" ref="J991:L991" si="200">J992+J993</f>
        <v>4560.8999999999996</v>
      </c>
      <c r="K991" s="65">
        <f t="shared" si="200"/>
        <v>3873.8</v>
      </c>
      <c r="L991" s="66">
        <f t="shared" si="200"/>
        <v>164</v>
      </c>
      <c r="M991" s="64" t="s">
        <v>817</v>
      </c>
      <c r="N991" s="64" t="s">
        <v>817</v>
      </c>
      <c r="O991" s="67" t="s">
        <v>960</v>
      </c>
      <c r="P991" s="68">
        <v>9221698.8000000007</v>
      </c>
      <c r="Q991" s="68">
        <v>0</v>
      </c>
      <c r="R991" s="68">
        <v>0</v>
      </c>
      <c r="S991" s="65">
        <f t="shared" si="194"/>
        <v>9221698.8000000007</v>
      </c>
      <c r="T991" s="68">
        <f t="shared" si="195"/>
        <v>1807.7508821453778</v>
      </c>
      <c r="U991" s="68">
        <f>MAX(U992:U993)</f>
        <v>3228.3345571056675</v>
      </c>
      <c r="X991" s="8" t="e">
        <f>VLOOKUP(C991,Z:AA,2,FALSE)</f>
        <v>#N/A</v>
      </c>
    </row>
    <row r="992" spans="1:24" ht="35.25" x14ac:dyDescent="0.5">
      <c r="A992" s="8">
        <v>1</v>
      </c>
      <c r="B992" s="134">
        <f>SUBTOTAL(103,$A$745:A992)</f>
        <v>200</v>
      </c>
      <c r="C992" s="40" t="s">
        <v>102</v>
      </c>
      <c r="D992" s="64">
        <v>1985</v>
      </c>
      <c r="E992" s="64"/>
      <c r="F992" s="64" t="s">
        <v>277</v>
      </c>
      <c r="G992" s="64">
        <v>3</v>
      </c>
      <c r="H992" s="64">
        <v>3</v>
      </c>
      <c r="I992" s="65">
        <v>1652.3</v>
      </c>
      <c r="J992" s="65">
        <v>1350.8</v>
      </c>
      <c r="K992" s="65">
        <v>1350.8</v>
      </c>
      <c r="L992" s="66">
        <v>61</v>
      </c>
      <c r="M992" s="64" t="s">
        <v>275</v>
      </c>
      <c r="N992" s="64" t="s">
        <v>279</v>
      </c>
      <c r="O992" s="67" t="s">
        <v>293</v>
      </c>
      <c r="P992" s="68">
        <v>4177440</v>
      </c>
      <c r="Q992" s="68">
        <v>0</v>
      </c>
      <c r="R992" s="68">
        <v>0</v>
      </c>
      <c r="S992" s="65">
        <f t="shared" si="194"/>
        <v>4177440</v>
      </c>
      <c r="T992" s="68">
        <f t="shared" si="195"/>
        <v>2528.257580342553</v>
      </c>
      <c r="U992" s="68">
        <v>3228.3345571056675</v>
      </c>
      <c r="X992" s="8" t="e">
        <f>VLOOKUP(C992,Z:AA,2,FALSE)</f>
        <v>#N/A</v>
      </c>
    </row>
    <row r="993" spans="1:24" ht="35.25" x14ac:dyDescent="0.5">
      <c r="A993" s="8">
        <v>1</v>
      </c>
      <c r="B993" s="134">
        <f>SUBTOTAL(103,$A$745:A993)</f>
        <v>201</v>
      </c>
      <c r="C993" s="40" t="s">
        <v>103</v>
      </c>
      <c r="D993" s="64">
        <v>1972</v>
      </c>
      <c r="E993" s="64"/>
      <c r="F993" s="64" t="s">
        <v>277</v>
      </c>
      <c r="G993" s="64">
        <v>5</v>
      </c>
      <c r="H993" s="64">
        <v>4</v>
      </c>
      <c r="I993" s="65">
        <v>3448.9</v>
      </c>
      <c r="J993" s="65">
        <v>3210.1</v>
      </c>
      <c r="K993" s="65">
        <v>2523</v>
      </c>
      <c r="L993" s="66">
        <v>103</v>
      </c>
      <c r="M993" s="64" t="s">
        <v>275</v>
      </c>
      <c r="N993" s="64" t="s">
        <v>279</v>
      </c>
      <c r="O993" s="67" t="s">
        <v>291</v>
      </c>
      <c r="P993" s="68">
        <v>5044258.8</v>
      </c>
      <c r="Q993" s="68">
        <v>0</v>
      </c>
      <c r="R993" s="68">
        <v>0</v>
      </c>
      <c r="S993" s="65">
        <f t="shared" si="194"/>
        <v>5044258.8</v>
      </c>
      <c r="T993" s="68">
        <f t="shared" si="195"/>
        <v>1462.5703267708543</v>
      </c>
      <c r="U993" s="68">
        <v>1693.268682768419</v>
      </c>
      <c r="X993" s="8" t="e">
        <f>VLOOKUP(C993,Z:AA,2,FALSE)</f>
        <v>#N/A</v>
      </c>
    </row>
    <row r="994" spans="1:24" ht="35.25" x14ac:dyDescent="0.5">
      <c r="B994" s="40" t="s">
        <v>950</v>
      </c>
      <c r="C994" s="40"/>
      <c r="D994" s="64" t="s">
        <v>817</v>
      </c>
      <c r="E994" s="64" t="s">
        <v>817</v>
      </c>
      <c r="F994" s="64" t="s">
        <v>817</v>
      </c>
      <c r="G994" s="64" t="s">
        <v>817</v>
      </c>
      <c r="H994" s="64" t="s">
        <v>817</v>
      </c>
      <c r="I994" s="65">
        <f>I995</f>
        <v>783.81</v>
      </c>
      <c r="J994" s="65">
        <f t="shared" ref="J994:L994" si="201">J995</f>
        <v>668.19</v>
      </c>
      <c r="K994" s="65">
        <f t="shared" si="201"/>
        <v>668.19</v>
      </c>
      <c r="L994" s="66">
        <f t="shared" si="201"/>
        <v>28</v>
      </c>
      <c r="M994" s="64" t="s">
        <v>817</v>
      </c>
      <c r="N994" s="64" t="s">
        <v>817</v>
      </c>
      <c r="O994" s="67" t="s">
        <v>960</v>
      </c>
      <c r="P994" s="68">
        <v>3623929.1999999997</v>
      </c>
      <c r="Q994" s="68">
        <v>0</v>
      </c>
      <c r="R994" s="68">
        <v>0</v>
      </c>
      <c r="S994" s="65">
        <f t="shared" si="194"/>
        <v>3623929.1999999997</v>
      </c>
      <c r="T994" s="68">
        <f t="shared" si="195"/>
        <v>4623.4791594901826</v>
      </c>
      <c r="U994" s="68">
        <f>U995</f>
        <v>5778.9934435261712</v>
      </c>
      <c r="X994" s="8" t="e">
        <f>VLOOKUP(C994,Z:AA,2,FALSE)</f>
        <v>#N/A</v>
      </c>
    </row>
    <row r="995" spans="1:24" ht="35.25" x14ac:dyDescent="0.5">
      <c r="A995" s="8">
        <v>1</v>
      </c>
      <c r="B995" s="134">
        <f>SUBTOTAL(103,$A$745:A995)</f>
        <v>202</v>
      </c>
      <c r="C995" s="40" t="s">
        <v>107</v>
      </c>
      <c r="D995" s="64">
        <v>1968</v>
      </c>
      <c r="E995" s="64"/>
      <c r="F995" s="64" t="s">
        <v>277</v>
      </c>
      <c r="G995" s="64">
        <v>2</v>
      </c>
      <c r="H995" s="64">
        <v>2</v>
      </c>
      <c r="I995" s="65">
        <v>783.81</v>
      </c>
      <c r="J995" s="65">
        <v>668.19</v>
      </c>
      <c r="K995" s="65">
        <v>668.19</v>
      </c>
      <c r="L995" s="66">
        <v>28</v>
      </c>
      <c r="M995" s="64" t="s">
        <v>275</v>
      </c>
      <c r="N995" s="64" t="s">
        <v>279</v>
      </c>
      <c r="O995" s="67" t="s">
        <v>293</v>
      </c>
      <c r="P995" s="68">
        <v>3623929.1999999997</v>
      </c>
      <c r="Q995" s="68">
        <v>0</v>
      </c>
      <c r="R995" s="68">
        <v>0</v>
      </c>
      <c r="S995" s="65">
        <f t="shared" si="194"/>
        <v>3623929.1999999997</v>
      </c>
      <c r="T995" s="68">
        <f t="shared" si="195"/>
        <v>4623.4791594901826</v>
      </c>
      <c r="U995" s="68">
        <v>5778.9934435261712</v>
      </c>
      <c r="X995" s="8" t="e">
        <f>VLOOKUP(C995,Z:AA,2,FALSE)</f>
        <v>#N/A</v>
      </c>
    </row>
    <row r="996" spans="1:24" ht="35.25" x14ac:dyDescent="0.5">
      <c r="B996" s="40" t="s">
        <v>924</v>
      </c>
      <c r="C996" s="40"/>
      <c r="D996" s="64" t="s">
        <v>817</v>
      </c>
      <c r="E996" s="64" t="s">
        <v>817</v>
      </c>
      <c r="F996" s="64" t="s">
        <v>817</v>
      </c>
      <c r="G996" s="64" t="s">
        <v>817</v>
      </c>
      <c r="H996" s="64" t="s">
        <v>817</v>
      </c>
      <c r="I996" s="65">
        <f>I997</f>
        <v>680.2</v>
      </c>
      <c r="J996" s="65">
        <f t="shared" ref="J996:L996" si="202">J997</f>
        <v>617.70000000000005</v>
      </c>
      <c r="K996" s="65">
        <f t="shared" si="202"/>
        <v>617.70000000000005</v>
      </c>
      <c r="L996" s="66">
        <f t="shared" si="202"/>
        <v>32</v>
      </c>
      <c r="M996" s="64" t="s">
        <v>817</v>
      </c>
      <c r="N996" s="64" t="s">
        <v>817</v>
      </c>
      <c r="O996" s="67" t="s">
        <v>960</v>
      </c>
      <c r="P996" s="68">
        <v>3080862</v>
      </c>
      <c r="Q996" s="68">
        <v>0</v>
      </c>
      <c r="R996" s="68">
        <v>0</v>
      </c>
      <c r="S996" s="65">
        <f t="shared" si="194"/>
        <v>3080862</v>
      </c>
      <c r="T996" s="68">
        <f t="shared" si="195"/>
        <v>4529.3472508085852</v>
      </c>
      <c r="U996" s="68">
        <f>U997</f>
        <v>5277.1436603047787</v>
      </c>
      <c r="X996" s="8" t="e">
        <f>VLOOKUP(C996,Z:AA,2,FALSE)</f>
        <v>#N/A</v>
      </c>
    </row>
    <row r="997" spans="1:24" ht="35.25" x14ac:dyDescent="0.5">
      <c r="A997" s="8">
        <v>1</v>
      </c>
      <c r="B997" s="134">
        <f>SUBTOTAL(103,$A$745:A997)</f>
        <v>203</v>
      </c>
      <c r="C997" s="40" t="s">
        <v>104</v>
      </c>
      <c r="D997" s="64">
        <v>1961</v>
      </c>
      <c r="E997" s="64"/>
      <c r="F997" s="64" t="s">
        <v>277</v>
      </c>
      <c r="G997" s="64">
        <v>2</v>
      </c>
      <c r="H997" s="64">
        <v>2</v>
      </c>
      <c r="I997" s="65">
        <v>680.2</v>
      </c>
      <c r="J997" s="65">
        <v>617.70000000000005</v>
      </c>
      <c r="K997" s="65">
        <v>617.70000000000005</v>
      </c>
      <c r="L997" s="66">
        <v>32</v>
      </c>
      <c r="M997" s="64" t="s">
        <v>275</v>
      </c>
      <c r="N997" s="64" t="s">
        <v>279</v>
      </c>
      <c r="O997" s="67" t="s">
        <v>1086</v>
      </c>
      <c r="P997" s="68">
        <v>3080862</v>
      </c>
      <c r="Q997" s="68">
        <v>0</v>
      </c>
      <c r="R997" s="68">
        <v>0</v>
      </c>
      <c r="S997" s="65">
        <f t="shared" si="194"/>
        <v>3080862</v>
      </c>
      <c r="T997" s="68">
        <f t="shared" si="195"/>
        <v>4529.3472508085852</v>
      </c>
      <c r="U997" s="68">
        <v>5277.1436603047787</v>
      </c>
      <c r="X997" s="8" t="e">
        <f>VLOOKUP(C997,Z:AA,2,FALSE)</f>
        <v>#N/A</v>
      </c>
    </row>
    <row r="998" spans="1:24" ht="35.25" x14ac:dyDescent="0.5">
      <c r="B998" s="40" t="s">
        <v>925</v>
      </c>
      <c r="C998" s="40"/>
      <c r="D998" s="64" t="s">
        <v>817</v>
      </c>
      <c r="E998" s="64" t="s">
        <v>817</v>
      </c>
      <c r="F998" s="64" t="s">
        <v>817</v>
      </c>
      <c r="G998" s="64" t="s">
        <v>817</v>
      </c>
      <c r="H998" s="64" t="s">
        <v>817</v>
      </c>
      <c r="I998" s="65">
        <f>I999+I1000</f>
        <v>646.4</v>
      </c>
      <c r="J998" s="65">
        <f t="shared" ref="J998:L998" si="203">J999+J1000</f>
        <v>546.1</v>
      </c>
      <c r="K998" s="65">
        <f t="shared" si="203"/>
        <v>546.1</v>
      </c>
      <c r="L998" s="66">
        <f t="shared" si="203"/>
        <v>28</v>
      </c>
      <c r="M998" s="64" t="s">
        <v>817</v>
      </c>
      <c r="N998" s="64" t="s">
        <v>817</v>
      </c>
      <c r="O998" s="67" t="s">
        <v>960</v>
      </c>
      <c r="P998" s="68">
        <v>2610892.59</v>
      </c>
      <c r="Q998" s="68">
        <v>0</v>
      </c>
      <c r="R998" s="68">
        <v>0</v>
      </c>
      <c r="S998" s="65">
        <f t="shared" si="194"/>
        <v>2610892.59</v>
      </c>
      <c r="T998" s="68">
        <f t="shared" si="195"/>
        <v>4039.1283879950493</v>
      </c>
      <c r="U998" s="68">
        <f>MAX(U999:U1000)</f>
        <v>4972.3711963589076</v>
      </c>
      <c r="X998" s="8" t="e">
        <f>VLOOKUP(C998,Z:AA,2,FALSE)</f>
        <v>#N/A</v>
      </c>
    </row>
    <row r="999" spans="1:24" ht="35.25" x14ac:dyDescent="0.5">
      <c r="A999" s="8">
        <v>1</v>
      </c>
      <c r="B999" s="134">
        <f>SUBTOTAL(103,$A$745:A999)</f>
        <v>204</v>
      </c>
      <c r="C999" s="40" t="s">
        <v>105</v>
      </c>
      <c r="D999" s="64">
        <v>1966</v>
      </c>
      <c r="E999" s="64"/>
      <c r="F999" s="64" t="s">
        <v>277</v>
      </c>
      <c r="G999" s="64">
        <v>2</v>
      </c>
      <c r="H999" s="64">
        <v>1</v>
      </c>
      <c r="I999" s="65">
        <v>342.5</v>
      </c>
      <c r="J999" s="65">
        <v>273.8</v>
      </c>
      <c r="K999" s="65">
        <v>273.8</v>
      </c>
      <c r="L999" s="66">
        <v>18</v>
      </c>
      <c r="M999" s="64" t="s">
        <v>275</v>
      </c>
      <c r="N999" s="64" t="s">
        <v>279</v>
      </c>
      <c r="O999" s="67" t="s">
        <v>293</v>
      </c>
      <c r="P999" s="68">
        <v>1321115.3999999999</v>
      </c>
      <c r="Q999" s="68">
        <v>0</v>
      </c>
      <c r="R999" s="68">
        <v>0</v>
      </c>
      <c r="S999" s="65">
        <f t="shared" si="194"/>
        <v>1321115.3999999999</v>
      </c>
      <c r="T999" s="68">
        <f t="shared" si="195"/>
        <v>3857.2712408759121</v>
      </c>
      <c r="U999" s="68">
        <v>4972.3711963589076</v>
      </c>
      <c r="X999" s="8" t="e">
        <f>VLOOKUP(C999,Z:AA,2,FALSE)</f>
        <v>#N/A</v>
      </c>
    </row>
    <row r="1000" spans="1:24" ht="35.25" x14ac:dyDescent="0.5">
      <c r="A1000" s="8">
        <v>1</v>
      </c>
      <c r="B1000" s="134">
        <f>SUBTOTAL(103,$A$745:A1000)</f>
        <v>205</v>
      </c>
      <c r="C1000" s="40" t="s">
        <v>106</v>
      </c>
      <c r="D1000" s="64">
        <v>1970</v>
      </c>
      <c r="E1000" s="64"/>
      <c r="F1000" s="64" t="s">
        <v>277</v>
      </c>
      <c r="G1000" s="64">
        <v>2</v>
      </c>
      <c r="H1000" s="64">
        <v>1</v>
      </c>
      <c r="I1000" s="65">
        <v>303.89999999999998</v>
      </c>
      <c r="J1000" s="65">
        <v>272.3</v>
      </c>
      <c r="K1000" s="65">
        <v>272.3</v>
      </c>
      <c r="L1000" s="66">
        <v>10</v>
      </c>
      <c r="M1000" s="64" t="s">
        <v>275</v>
      </c>
      <c r="N1000" s="64" t="s">
        <v>279</v>
      </c>
      <c r="O1000" s="67" t="s">
        <v>293</v>
      </c>
      <c r="P1000" s="68">
        <v>1289777.1900000002</v>
      </c>
      <c r="Q1000" s="68">
        <v>0</v>
      </c>
      <c r="R1000" s="68">
        <v>0</v>
      </c>
      <c r="S1000" s="65">
        <f t="shared" si="194"/>
        <v>1289777.1900000002</v>
      </c>
      <c r="T1000" s="68">
        <f t="shared" si="195"/>
        <v>4244.0842053307015</v>
      </c>
      <c r="U1000" s="68">
        <v>4913.5525501809816</v>
      </c>
      <c r="X1000" s="8" t="e">
        <f>VLOOKUP(C1000,Z:AA,2,FALSE)</f>
        <v>#N/A</v>
      </c>
    </row>
    <row r="1001" spans="1:24" ht="35.25" x14ac:dyDescent="0.5">
      <c r="B1001" s="40" t="s">
        <v>927</v>
      </c>
      <c r="C1001" s="133"/>
      <c r="D1001" s="64" t="s">
        <v>817</v>
      </c>
      <c r="E1001" s="64" t="s">
        <v>817</v>
      </c>
      <c r="F1001" s="64" t="s">
        <v>817</v>
      </c>
      <c r="G1001" s="64" t="s">
        <v>817</v>
      </c>
      <c r="H1001" s="64" t="s">
        <v>817</v>
      </c>
      <c r="I1001" s="65">
        <f>I1002+I1003+I1004</f>
        <v>2009.6000000000001</v>
      </c>
      <c r="J1001" s="65">
        <f t="shared" ref="J1001:L1001" si="204">J1002+J1003+J1004</f>
        <v>1550.3999999999999</v>
      </c>
      <c r="K1001" s="65">
        <f t="shared" si="204"/>
        <v>1491.6</v>
      </c>
      <c r="L1001" s="66">
        <f t="shared" si="204"/>
        <v>77</v>
      </c>
      <c r="M1001" s="64" t="s">
        <v>817</v>
      </c>
      <c r="N1001" s="64" t="s">
        <v>817</v>
      </c>
      <c r="O1001" s="67" t="s">
        <v>960</v>
      </c>
      <c r="P1001" s="68">
        <v>6332416.4000000004</v>
      </c>
      <c r="Q1001" s="68">
        <v>0</v>
      </c>
      <c r="R1001" s="68">
        <v>0</v>
      </c>
      <c r="S1001" s="65">
        <f t="shared" si="194"/>
        <v>6332416.4000000004</v>
      </c>
      <c r="T1001" s="68">
        <f t="shared" si="195"/>
        <v>3151.0830015923566</v>
      </c>
      <c r="U1001" s="68">
        <f>MAX(U1002:U1004)</f>
        <v>4455.5162264681085</v>
      </c>
      <c r="X1001" s="8" t="e">
        <f>VLOOKUP(C1001,Z:AA,2,FALSE)</f>
        <v>#N/A</v>
      </c>
    </row>
    <row r="1002" spans="1:24" ht="35.25" x14ac:dyDescent="0.5">
      <c r="A1002" s="8">
        <v>1</v>
      </c>
      <c r="B1002" s="134">
        <f>SUBTOTAL(103,$A$745:A1002)</f>
        <v>206</v>
      </c>
      <c r="C1002" s="40" t="s">
        <v>199</v>
      </c>
      <c r="D1002" s="64" t="s">
        <v>326</v>
      </c>
      <c r="E1002" s="64"/>
      <c r="F1002" s="64" t="s">
        <v>277</v>
      </c>
      <c r="G1002" s="64" t="s">
        <v>316</v>
      </c>
      <c r="H1002" s="64" t="s">
        <v>316</v>
      </c>
      <c r="I1002" s="65">
        <v>945.6</v>
      </c>
      <c r="J1002" s="65">
        <v>572.29999999999995</v>
      </c>
      <c r="K1002" s="65">
        <v>513.5</v>
      </c>
      <c r="L1002" s="66">
        <v>21</v>
      </c>
      <c r="M1002" s="64" t="s">
        <v>275</v>
      </c>
      <c r="N1002" s="64" t="s">
        <v>276</v>
      </c>
      <c r="O1002" s="67" t="s">
        <v>278</v>
      </c>
      <c r="P1002" s="68">
        <v>3549600</v>
      </c>
      <c r="Q1002" s="68">
        <v>0</v>
      </c>
      <c r="R1002" s="68">
        <v>0</v>
      </c>
      <c r="S1002" s="65">
        <f t="shared" si="194"/>
        <v>3549600</v>
      </c>
      <c r="T1002" s="68">
        <f t="shared" si="195"/>
        <v>3753.8071065989848</v>
      </c>
      <c r="U1002" s="68">
        <v>4449.7040609137057</v>
      </c>
      <c r="X1002" s="8" t="str">
        <f>VLOOKUP(C1002,Z:AA,2,FALSE)</f>
        <v>-</v>
      </c>
    </row>
    <row r="1003" spans="1:24" ht="35.25" x14ac:dyDescent="0.5">
      <c r="A1003" s="8">
        <v>1</v>
      </c>
      <c r="B1003" s="134">
        <f>SUBTOTAL(103,$A$745:A1003)</f>
        <v>207</v>
      </c>
      <c r="C1003" s="40" t="s">
        <v>200</v>
      </c>
      <c r="D1003" s="64" t="s">
        <v>327</v>
      </c>
      <c r="E1003" s="64"/>
      <c r="F1003" s="64" t="s">
        <v>331</v>
      </c>
      <c r="G1003" s="64" t="s">
        <v>325</v>
      </c>
      <c r="H1003" s="64" t="s">
        <v>317</v>
      </c>
      <c r="I1003" s="65">
        <v>533.70000000000005</v>
      </c>
      <c r="J1003" s="65">
        <v>488.8</v>
      </c>
      <c r="K1003" s="65">
        <v>488.8</v>
      </c>
      <c r="L1003" s="66">
        <v>30</v>
      </c>
      <c r="M1003" s="64" t="s">
        <v>275</v>
      </c>
      <c r="N1003" s="64" t="s">
        <v>276</v>
      </c>
      <c r="O1003" s="67" t="s">
        <v>278</v>
      </c>
      <c r="P1003" s="68">
        <v>1391408.2</v>
      </c>
      <c r="Q1003" s="68">
        <v>0</v>
      </c>
      <c r="R1003" s="68">
        <v>0</v>
      </c>
      <c r="S1003" s="65">
        <f t="shared" si="194"/>
        <v>1391408.2</v>
      </c>
      <c r="T1003" s="68">
        <f t="shared" si="195"/>
        <v>2607.0979951283489</v>
      </c>
      <c r="U1003" s="68">
        <v>4455.5162264681085</v>
      </c>
      <c r="X1003" s="8" t="str">
        <f>VLOOKUP(C1003,Z:AA,2,FALSE)</f>
        <v>-</v>
      </c>
    </row>
    <row r="1004" spans="1:24" ht="35.25" x14ac:dyDescent="0.5">
      <c r="A1004" s="8">
        <v>1</v>
      </c>
      <c r="B1004" s="134">
        <f>SUBTOTAL(103,$A$745:A1004)</f>
        <v>208</v>
      </c>
      <c r="C1004" s="40" t="s">
        <v>201</v>
      </c>
      <c r="D1004" s="64" t="s">
        <v>328</v>
      </c>
      <c r="E1004" s="64"/>
      <c r="F1004" s="64" t="s">
        <v>331</v>
      </c>
      <c r="G1004" s="64" t="s">
        <v>325</v>
      </c>
      <c r="H1004" s="64" t="s">
        <v>317</v>
      </c>
      <c r="I1004" s="65">
        <v>530.29999999999995</v>
      </c>
      <c r="J1004" s="65">
        <v>489.3</v>
      </c>
      <c r="K1004" s="65">
        <v>489.3</v>
      </c>
      <c r="L1004" s="66">
        <v>26</v>
      </c>
      <c r="M1004" s="64" t="s">
        <v>275</v>
      </c>
      <c r="N1004" s="64" t="s">
        <v>276</v>
      </c>
      <c r="O1004" s="67" t="s">
        <v>278</v>
      </c>
      <c r="P1004" s="68">
        <v>1391408.2</v>
      </c>
      <c r="Q1004" s="68">
        <v>0</v>
      </c>
      <c r="R1004" s="68">
        <v>0</v>
      </c>
      <c r="S1004" s="65">
        <f t="shared" si="194"/>
        <v>1391408.2</v>
      </c>
      <c r="T1004" s="68">
        <f t="shared" si="195"/>
        <v>2623.8133132189328</v>
      </c>
      <c r="U1004" s="68">
        <v>4428.761974584555</v>
      </c>
      <c r="X1004" s="8" t="str">
        <f>VLOOKUP(C1004,Z:AA,2,FALSE)</f>
        <v>-</v>
      </c>
    </row>
    <row r="1005" spans="1:24" ht="35.25" x14ac:dyDescent="0.5">
      <c r="B1005" s="40" t="s">
        <v>928</v>
      </c>
      <c r="C1005" s="40"/>
      <c r="D1005" s="64" t="s">
        <v>817</v>
      </c>
      <c r="E1005" s="64" t="s">
        <v>817</v>
      </c>
      <c r="F1005" s="64" t="s">
        <v>817</v>
      </c>
      <c r="G1005" s="64" t="s">
        <v>817</v>
      </c>
      <c r="H1005" s="64" t="s">
        <v>817</v>
      </c>
      <c r="I1005" s="65">
        <f>I1006</f>
        <v>789</v>
      </c>
      <c r="J1005" s="65">
        <f t="shared" ref="J1005:L1005" si="205">J1006</f>
        <v>730.5</v>
      </c>
      <c r="K1005" s="65">
        <f t="shared" si="205"/>
        <v>730.5</v>
      </c>
      <c r="L1005" s="66">
        <f t="shared" si="205"/>
        <v>64</v>
      </c>
      <c r="M1005" s="64" t="s">
        <v>817</v>
      </c>
      <c r="N1005" s="64" t="s">
        <v>817</v>
      </c>
      <c r="O1005" s="67" t="s">
        <v>960</v>
      </c>
      <c r="P1005" s="68">
        <v>3026194.08</v>
      </c>
      <c r="Q1005" s="68">
        <v>0</v>
      </c>
      <c r="R1005" s="68">
        <v>0</v>
      </c>
      <c r="S1005" s="65">
        <f t="shared" si="194"/>
        <v>3026194.08</v>
      </c>
      <c r="T1005" s="68">
        <f t="shared" si="195"/>
        <v>3835.4804562737645</v>
      </c>
      <c r="U1005" s="68">
        <f>U1006</f>
        <v>4414.37</v>
      </c>
      <c r="X1005" s="8" t="e">
        <f>VLOOKUP(C1005,Z:AA,2,FALSE)</f>
        <v>#N/A</v>
      </c>
    </row>
    <row r="1006" spans="1:24" ht="35.25" x14ac:dyDescent="0.5">
      <c r="A1006" s="8">
        <v>1</v>
      </c>
      <c r="B1006" s="134">
        <f>SUBTOTAL(103,$A$745:A1006)</f>
        <v>209</v>
      </c>
      <c r="C1006" s="40" t="s">
        <v>202</v>
      </c>
      <c r="D1006" s="64">
        <v>1970</v>
      </c>
      <c r="E1006" s="64"/>
      <c r="F1006" s="64" t="s">
        <v>277</v>
      </c>
      <c r="G1006" s="64">
        <v>2</v>
      </c>
      <c r="H1006" s="64">
        <v>2</v>
      </c>
      <c r="I1006" s="65">
        <v>789</v>
      </c>
      <c r="J1006" s="65">
        <v>730.5</v>
      </c>
      <c r="K1006" s="65">
        <v>730.5</v>
      </c>
      <c r="L1006" s="66">
        <v>64</v>
      </c>
      <c r="M1006" s="64" t="s">
        <v>275</v>
      </c>
      <c r="N1006" s="64" t="s">
        <v>276</v>
      </c>
      <c r="O1006" s="67" t="s">
        <v>278</v>
      </c>
      <c r="P1006" s="68">
        <v>3026194.08</v>
      </c>
      <c r="Q1006" s="68">
        <v>0</v>
      </c>
      <c r="R1006" s="68">
        <v>0</v>
      </c>
      <c r="S1006" s="65">
        <f t="shared" si="194"/>
        <v>3026194.08</v>
      </c>
      <c r="T1006" s="68">
        <f t="shared" si="195"/>
        <v>3835.4804562737645</v>
      </c>
      <c r="U1006" s="68">
        <v>4414.37</v>
      </c>
      <c r="X1006" s="8" t="e">
        <f>VLOOKUP(C1006,Z:AA,2,FALSE)</f>
        <v>#N/A</v>
      </c>
    </row>
    <row r="1007" spans="1:24" ht="35.25" x14ac:dyDescent="0.5">
      <c r="B1007" s="40" t="s">
        <v>930</v>
      </c>
      <c r="C1007" s="40"/>
      <c r="D1007" s="64" t="s">
        <v>817</v>
      </c>
      <c r="E1007" s="64" t="s">
        <v>817</v>
      </c>
      <c r="F1007" s="64" t="s">
        <v>817</v>
      </c>
      <c r="G1007" s="64" t="s">
        <v>817</v>
      </c>
      <c r="H1007" s="64" t="s">
        <v>817</v>
      </c>
      <c r="I1007" s="65">
        <f>I1008</f>
        <v>350.9</v>
      </c>
      <c r="J1007" s="65">
        <f t="shared" ref="J1007:L1007" si="206">J1008</f>
        <v>311.89999999999998</v>
      </c>
      <c r="K1007" s="65">
        <f t="shared" si="206"/>
        <v>311.89999999999998</v>
      </c>
      <c r="L1007" s="66">
        <f t="shared" si="206"/>
        <v>18</v>
      </c>
      <c r="M1007" s="64" t="s">
        <v>817</v>
      </c>
      <c r="N1007" s="64" t="s">
        <v>817</v>
      </c>
      <c r="O1007" s="67" t="s">
        <v>960</v>
      </c>
      <c r="P1007" s="68">
        <v>3600600</v>
      </c>
      <c r="Q1007" s="68">
        <v>0</v>
      </c>
      <c r="R1007" s="68">
        <v>0</v>
      </c>
      <c r="S1007" s="65">
        <f t="shared" si="194"/>
        <v>3600600</v>
      </c>
      <c r="T1007" s="68">
        <f t="shared" si="195"/>
        <v>10261.043032202908</v>
      </c>
      <c r="U1007" s="68">
        <f>U1008</f>
        <v>12049.46</v>
      </c>
      <c r="X1007" s="8" t="e">
        <f>VLOOKUP(C1007,Z:AA,2,FALSE)</f>
        <v>#N/A</v>
      </c>
    </row>
    <row r="1008" spans="1:24" ht="35.25" x14ac:dyDescent="0.5">
      <c r="A1008" s="8">
        <v>1</v>
      </c>
      <c r="B1008" s="134">
        <f>SUBTOTAL(103,$A$745:A1008)</f>
        <v>210</v>
      </c>
      <c r="C1008" s="40" t="s">
        <v>861</v>
      </c>
      <c r="D1008" s="64" t="s">
        <v>328</v>
      </c>
      <c r="E1008" s="64"/>
      <c r="F1008" s="64" t="s">
        <v>277</v>
      </c>
      <c r="G1008" s="64" t="s">
        <v>316</v>
      </c>
      <c r="H1008" s="64" t="s">
        <v>317</v>
      </c>
      <c r="I1008" s="65">
        <v>350.9</v>
      </c>
      <c r="J1008" s="65">
        <v>311.89999999999998</v>
      </c>
      <c r="K1008" s="65">
        <v>311.89999999999998</v>
      </c>
      <c r="L1008" s="66">
        <v>18</v>
      </c>
      <c r="M1008" s="64" t="s">
        <v>275</v>
      </c>
      <c r="N1008" s="64" t="s">
        <v>276</v>
      </c>
      <c r="O1008" s="67" t="s">
        <v>278</v>
      </c>
      <c r="P1008" s="68">
        <v>3600600</v>
      </c>
      <c r="Q1008" s="68">
        <v>0</v>
      </c>
      <c r="R1008" s="68">
        <v>0</v>
      </c>
      <c r="S1008" s="65">
        <f t="shared" si="194"/>
        <v>3600600</v>
      </c>
      <c r="T1008" s="68">
        <f t="shared" si="195"/>
        <v>10261.043032202908</v>
      </c>
      <c r="U1008" s="68">
        <v>12049.46</v>
      </c>
      <c r="X1008" s="8" t="e">
        <f>VLOOKUP(C1008,Z:AA,2,FALSE)</f>
        <v>#N/A</v>
      </c>
    </row>
    <row r="1009" spans="1:24" ht="35.25" x14ac:dyDescent="0.5">
      <c r="B1009" s="40" t="s">
        <v>949</v>
      </c>
      <c r="C1009" s="40"/>
      <c r="D1009" s="64" t="s">
        <v>817</v>
      </c>
      <c r="E1009" s="64" t="s">
        <v>817</v>
      </c>
      <c r="F1009" s="64" t="s">
        <v>817</v>
      </c>
      <c r="G1009" s="64" t="s">
        <v>817</v>
      </c>
      <c r="H1009" s="64" t="s">
        <v>817</v>
      </c>
      <c r="I1009" s="65">
        <f>I1010</f>
        <v>626</v>
      </c>
      <c r="J1009" s="65">
        <f t="shared" ref="J1009:L1009" si="207">J1010</f>
        <v>423.7</v>
      </c>
      <c r="K1009" s="65">
        <f t="shared" si="207"/>
        <v>423.7</v>
      </c>
      <c r="L1009" s="66">
        <f t="shared" si="207"/>
        <v>23</v>
      </c>
      <c r="M1009" s="64" t="s">
        <v>817</v>
      </c>
      <c r="N1009" s="64" t="s">
        <v>817</v>
      </c>
      <c r="O1009" s="67" t="s">
        <v>960</v>
      </c>
      <c r="P1009" s="68">
        <v>1917600</v>
      </c>
      <c r="Q1009" s="68">
        <v>0</v>
      </c>
      <c r="R1009" s="68">
        <v>0</v>
      </c>
      <c r="S1009" s="65">
        <f t="shared" si="194"/>
        <v>1917600</v>
      </c>
      <c r="T1009" s="68">
        <f t="shared" si="195"/>
        <v>3063.2587859424921</v>
      </c>
      <c r="U1009" s="68">
        <f>U1010</f>
        <v>3631.1389137380193</v>
      </c>
      <c r="X1009" s="8" t="e">
        <f>VLOOKUP(C1009,Z:AA,2,FALSE)</f>
        <v>#N/A</v>
      </c>
    </row>
    <row r="1010" spans="1:24" ht="35.25" x14ac:dyDescent="0.5">
      <c r="A1010" s="8">
        <v>1</v>
      </c>
      <c r="B1010" s="134">
        <f>SUBTOTAL(103,$A$745:A1010)</f>
        <v>211</v>
      </c>
      <c r="C1010" s="40" t="s">
        <v>203</v>
      </c>
      <c r="D1010" s="64" t="s">
        <v>329</v>
      </c>
      <c r="E1010" s="64"/>
      <c r="F1010" s="64" t="s">
        <v>277</v>
      </c>
      <c r="G1010" s="64" t="s">
        <v>325</v>
      </c>
      <c r="H1010" s="64" t="s">
        <v>316</v>
      </c>
      <c r="I1010" s="65">
        <v>626</v>
      </c>
      <c r="J1010" s="65">
        <v>423.7</v>
      </c>
      <c r="K1010" s="65">
        <v>423.7</v>
      </c>
      <c r="L1010" s="66">
        <v>23</v>
      </c>
      <c r="M1010" s="64" t="s">
        <v>275</v>
      </c>
      <c r="N1010" s="64" t="s">
        <v>279</v>
      </c>
      <c r="O1010" s="67" t="s">
        <v>1062</v>
      </c>
      <c r="P1010" s="68">
        <v>1917600</v>
      </c>
      <c r="Q1010" s="68">
        <v>0</v>
      </c>
      <c r="R1010" s="68">
        <v>0</v>
      </c>
      <c r="S1010" s="65">
        <f t="shared" si="194"/>
        <v>1917600</v>
      </c>
      <c r="T1010" s="68">
        <f t="shared" si="195"/>
        <v>3063.2587859424921</v>
      </c>
      <c r="U1010" s="68">
        <v>3631.1389137380193</v>
      </c>
      <c r="X1010" s="8" t="e">
        <f>VLOOKUP(C1010,Z:AA,2,FALSE)</f>
        <v>#N/A</v>
      </c>
    </row>
    <row r="1011" spans="1:24" ht="35.25" x14ac:dyDescent="0.5">
      <c r="B1011" s="40" t="s">
        <v>931</v>
      </c>
      <c r="C1011" s="133"/>
      <c r="D1011" s="64" t="s">
        <v>817</v>
      </c>
      <c r="E1011" s="64" t="s">
        <v>817</v>
      </c>
      <c r="F1011" s="64" t="s">
        <v>817</v>
      </c>
      <c r="G1011" s="64" t="s">
        <v>817</v>
      </c>
      <c r="H1011" s="64" t="s">
        <v>817</v>
      </c>
      <c r="I1011" s="65">
        <f>I1012+I1013+I1014</f>
        <v>4977.8</v>
      </c>
      <c r="J1011" s="65">
        <f t="shared" ref="J1011:L1011" si="208">J1012+J1013+J1014</f>
        <v>4611.5</v>
      </c>
      <c r="K1011" s="65">
        <f t="shared" si="208"/>
        <v>4611.5</v>
      </c>
      <c r="L1011" s="66">
        <f t="shared" si="208"/>
        <v>158</v>
      </c>
      <c r="M1011" s="64" t="s">
        <v>817</v>
      </c>
      <c r="N1011" s="64" t="s">
        <v>817</v>
      </c>
      <c r="O1011" s="67" t="s">
        <v>960</v>
      </c>
      <c r="P1011" s="68">
        <v>14392200</v>
      </c>
      <c r="Q1011" s="68">
        <v>0</v>
      </c>
      <c r="R1011" s="68">
        <v>0</v>
      </c>
      <c r="S1011" s="65">
        <f t="shared" si="194"/>
        <v>14392200</v>
      </c>
      <c r="T1011" s="68">
        <f t="shared" si="195"/>
        <v>2891.2772710836111</v>
      </c>
      <c r="U1011" s="68">
        <f>MAX(U1012:U1014)</f>
        <v>3616.7055098099013</v>
      </c>
      <c r="X1011" s="8" t="e">
        <f>VLOOKUP(C1011,Z:AA,2,FALSE)</f>
        <v>#N/A</v>
      </c>
    </row>
    <row r="1012" spans="1:24" ht="35.25" x14ac:dyDescent="0.5">
      <c r="A1012" s="8">
        <v>1</v>
      </c>
      <c r="B1012" s="134">
        <f>SUBTOTAL(103,$A$745:A1012)</f>
        <v>212</v>
      </c>
      <c r="C1012" s="40" t="s">
        <v>221</v>
      </c>
      <c r="D1012" s="64">
        <v>1977</v>
      </c>
      <c r="E1012" s="64"/>
      <c r="F1012" s="64" t="s">
        <v>277</v>
      </c>
      <c r="G1012" s="64">
        <v>3</v>
      </c>
      <c r="H1012" s="64">
        <v>3</v>
      </c>
      <c r="I1012" s="65">
        <v>1967.4</v>
      </c>
      <c r="J1012" s="65">
        <v>1816.8</v>
      </c>
      <c r="K1012" s="65">
        <v>1816.8</v>
      </c>
      <c r="L1012" s="66">
        <v>56</v>
      </c>
      <c r="M1012" s="64" t="s">
        <v>275</v>
      </c>
      <c r="N1012" s="64" t="s">
        <v>279</v>
      </c>
      <c r="O1012" s="67" t="s">
        <v>345</v>
      </c>
      <c r="P1012" s="68">
        <v>6002700</v>
      </c>
      <c r="Q1012" s="68">
        <v>0</v>
      </c>
      <c r="R1012" s="68">
        <v>0</v>
      </c>
      <c r="S1012" s="65">
        <f t="shared" si="194"/>
        <v>6002700</v>
      </c>
      <c r="T1012" s="68">
        <f t="shared" si="195"/>
        <v>3051.0826471485207</v>
      </c>
      <c r="U1012" s="68">
        <v>3616.7055098099013</v>
      </c>
      <c r="X1012" s="8" t="e">
        <f>VLOOKUP(C1012,Z:AA,2,FALSE)</f>
        <v>#N/A</v>
      </c>
    </row>
    <row r="1013" spans="1:24" ht="35.25" x14ac:dyDescent="0.5">
      <c r="A1013" s="8">
        <v>1</v>
      </c>
      <c r="B1013" s="134">
        <f>SUBTOTAL(103,$A$745:A1013)</f>
        <v>213</v>
      </c>
      <c r="C1013" s="40" t="s">
        <v>222</v>
      </c>
      <c r="D1013" s="64">
        <v>1989</v>
      </c>
      <c r="E1013" s="64"/>
      <c r="F1013" s="64" t="s">
        <v>277</v>
      </c>
      <c r="G1013" s="64">
        <v>3</v>
      </c>
      <c r="H1013" s="64">
        <v>2</v>
      </c>
      <c r="I1013" s="65">
        <v>1426.9</v>
      </c>
      <c r="J1013" s="65">
        <v>1318.5</v>
      </c>
      <c r="K1013" s="65">
        <v>1318.5</v>
      </c>
      <c r="L1013" s="66">
        <v>54</v>
      </c>
      <c r="M1013" s="64" t="s">
        <v>275</v>
      </c>
      <c r="N1013" s="64" t="s">
        <v>279</v>
      </c>
      <c r="O1013" s="67" t="s">
        <v>345</v>
      </c>
      <c r="P1013" s="68">
        <v>4059600</v>
      </c>
      <c r="Q1013" s="68">
        <v>0</v>
      </c>
      <c r="R1013" s="68">
        <v>0</v>
      </c>
      <c r="S1013" s="65">
        <f t="shared" si="194"/>
        <v>4059600</v>
      </c>
      <c r="T1013" s="68">
        <f t="shared" si="195"/>
        <v>2845.0487069871747</v>
      </c>
      <c r="U1013" s="68">
        <v>3372.4761090475854</v>
      </c>
      <c r="X1013" s="8" t="e">
        <f>VLOOKUP(C1013,Z:AA,2,FALSE)</f>
        <v>#N/A</v>
      </c>
    </row>
    <row r="1014" spans="1:24" ht="35.25" x14ac:dyDescent="0.5">
      <c r="A1014" s="8">
        <v>1</v>
      </c>
      <c r="B1014" s="134">
        <f>SUBTOTAL(103,$A$745:A1014)</f>
        <v>214</v>
      </c>
      <c r="C1014" s="40" t="s">
        <v>223</v>
      </c>
      <c r="D1014" s="64">
        <v>1972</v>
      </c>
      <c r="E1014" s="64"/>
      <c r="F1014" s="64" t="s">
        <v>277</v>
      </c>
      <c r="G1014" s="64">
        <v>3</v>
      </c>
      <c r="H1014" s="64">
        <v>3</v>
      </c>
      <c r="I1014" s="65">
        <v>1583.5</v>
      </c>
      <c r="J1014" s="65">
        <v>1476.2</v>
      </c>
      <c r="K1014" s="65">
        <v>1476.2</v>
      </c>
      <c r="L1014" s="66">
        <v>48</v>
      </c>
      <c r="M1014" s="64" t="s">
        <v>275</v>
      </c>
      <c r="N1014" s="64" t="s">
        <v>279</v>
      </c>
      <c r="O1014" s="67" t="s">
        <v>345</v>
      </c>
      <c r="P1014" s="68">
        <v>4329900</v>
      </c>
      <c r="Q1014" s="68">
        <v>0</v>
      </c>
      <c r="R1014" s="68">
        <v>0</v>
      </c>
      <c r="S1014" s="65">
        <f t="shared" si="194"/>
        <v>4329900</v>
      </c>
      <c r="T1014" s="68">
        <f t="shared" si="195"/>
        <v>2734.3858541206187</v>
      </c>
      <c r="U1014" s="68">
        <v>3241.2980991474583</v>
      </c>
      <c r="X1014" s="8" t="e">
        <f>VLOOKUP(C1014,Z:AA,2,FALSE)</f>
        <v>#N/A</v>
      </c>
    </row>
    <row r="1015" spans="1:24" ht="35.25" x14ac:dyDescent="0.5">
      <c r="B1015" s="40" t="s">
        <v>932</v>
      </c>
      <c r="C1015" s="40"/>
      <c r="D1015" s="64" t="s">
        <v>817</v>
      </c>
      <c r="E1015" s="64" t="s">
        <v>817</v>
      </c>
      <c r="F1015" s="64" t="s">
        <v>817</v>
      </c>
      <c r="G1015" s="64" t="s">
        <v>817</v>
      </c>
      <c r="H1015" s="64" t="s">
        <v>817</v>
      </c>
      <c r="I1015" s="65">
        <f>I1016</f>
        <v>775.2</v>
      </c>
      <c r="J1015" s="65">
        <f t="shared" ref="J1015:L1015" si="209">J1016</f>
        <v>715.9</v>
      </c>
      <c r="K1015" s="65">
        <f t="shared" si="209"/>
        <v>715.9</v>
      </c>
      <c r="L1015" s="66">
        <f t="shared" si="209"/>
        <v>16</v>
      </c>
      <c r="M1015" s="64" t="s">
        <v>817</v>
      </c>
      <c r="N1015" s="64" t="s">
        <v>817</v>
      </c>
      <c r="O1015" s="67" t="s">
        <v>960</v>
      </c>
      <c r="P1015" s="68">
        <v>3396600</v>
      </c>
      <c r="Q1015" s="68">
        <v>0</v>
      </c>
      <c r="R1015" s="68">
        <v>0</v>
      </c>
      <c r="S1015" s="65">
        <f t="shared" si="194"/>
        <v>3396600</v>
      </c>
      <c r="T1015" s="68">
        <f t="shared" si="195"/>
        <v>4381.5789473684208</v>
      </c>
      <c r="U1015" s="68">
        <f>MAX(U1016)</f>
        <v>5090.29</v>
      </c>
      <c r="X1015" s="8" t="e">
        <f>VLOOKUP(C1015,Z:AA,2,FALSE)</f>
        <v>#N/A</v>
      </c>
    </row>
    <row r="1016" spans="1:24" ht="35.25" x14ac:dyDescent="0.5">
      <c r="A1016" s="8">
        <v>1</v>
      </c>
      <c r="B1016" s="134">
        <f>SUBTOTAL(103,$A$745:A1016)</f>
        <v>215</v>
      </c>
      <c r="C1016" s="40" t="s">
        <v>229</v>
      </c>
      <c r="D1016" s="64">
        <v>1974</v>
      </c>
      <c r="E1016" s="64"/>
      <c r="F1016" s="70" t="s">
        <v>277</v>
      </c>
      <c r="G1016" s="64">
        <v>2</v>
      </c>
      <c r="H1016" s="64">
        <v>2</v>
      </c>
      <c r="I1016" s="65">
        <v>775.2</v>
      </c>
      <c r="J1016" s="65">
        <v>715.9</v>
      </c>
      <c r="K1016" s="65">
        <v>715.9</v>
      </c>
      <c r="L1016" s="66">
        <v>16</v>
      </c>
      <c r="M1016" s="64" t="s">
        <v>275</v>
      </c>
      <c r="N1016" s="64" t="s">
        <v>276</v>
      </c>
      <c r="O1016" s="67" t="s">
        <v>278</v>
      </c>
      <c r="P1016" s="71">
        <v>3396600</v>
      </c>
      <c r="Q1016" s="68">
        <v>0</v>
      </c>
      <c r="R1016" s="68">
        <v>0</v>
      </c>
      <c r="S1016" s="65">
        <f t="shared" si="194"/>
        <v>3396600</v>
      </c>
      <c r="T1016" s="68">
        <f t="shared" si="195"/>
        <v>4381.5789473684208</v>
      </c>
      <c r="U1016" s="68">
        <v>5090.29</v>
      </c>
      <c r="X1016" s="8" t="str">
        <f>VLOOKUP(C1016,Z:AA,2,FALSE)</f>
        <v>-</v>
      </c>
    </row>
    <row r="1017" spans="1:24" x14ac:dyDescent="0.25">
      <c r="P1017" s="25"/>
    </row>
  </sheetData>
  <mergeCells count="26">
    <mergeCell ref="B4:U6"/>
    <mergeCell ref="S1:U1"/>
    <mergeCell ref="O2:U3"/>
    <mergeCell ref="O8:O11"/>
    <mergeCell ref="B8:B11"/>
    <mergeCell ref="C8:C11"/>
    <mergeCell ref="D8:E8"/>
    <mergeCell ref="F8:F11"/>
    <mergeCell ref="G8:G11"/>
    <mergeCell ref="H8:H11"/>
    <mergeCell ref="S9:S10"/>
    <mergeCell ref="P8:S8"/>
    <mergeCell ref="T8:T10"/>
    <mergeCell ref="I8:I10"/>
    <mergeCell ref="J8:K8"/>
    <mergeCell ref="L8:L10"/>
    <mergeCell ref="U8:U10"/>
    <mergeCell ref="D9:D11"/>
    <mergeCell ref="E9:E11"/>
    <mergeCell ref="P9:P10"/>
    <mergeCell ref="Q9:Q10"/>
    <mergeCell ref="R9:R10"/>
    <mergeCell ref="M8:M11"/>
    <mergeCell ref="N8:N11"/>
    <mergeCell ref="J9:J10"/>
    <mergeCell ref="K9:K10"/>
  </mergeCells>
  <pageMargins left="0" right="0" top="0.39370078740157483" bottom="0" header="0" footer="0"/>
  <pageSetup paperSize="9" scale="18" fitToHeight="0" orientation="landscape" r:id="rId1"/>
  <headerFooter differentFirst="1">
    <oddHeader>&amp;C&amp;"Times New Roman,обычный"&amp;20&amp;P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29"/>
  <sheetViews>
    <sheetView view="pageBreakPreview" zoomScale="60" zoomScaleNormal="60" workbookViewId="0">
      <selection activeCell="L12" sqref="L12"/>
    </sheetView>
  </sheetViews>
  <sheetFormatPr defaultRowHeight="15" x14ac:dyDescent="0.25"/>
  <cols>
    <col min="1" max="1" width="28.7109375" customWidth="1"/>
    <col min="2" max="2" width="43.42578125" customWidth="1"/>
    <col min="3" max="3" width="52.7109375" customWidth="1"/>
    <col min="5" max="5" width="14" customWidth="1"/>
    <col min="7" max="7" width="12" customWidth="1"/>
    <col min="9" max="9" width="21.7109375" customWidth="1"/>
    <col min="11" max="11" width="20.5703125" customWidth="1"/>
    <col min="12" max="12" width="23.42578125" customWidth="1"/>
  </cols>
  <sheetData>
    <row r="1" spans="1:3" ht="18.75" x14ac:dyDescent="0.3">
      <c r="A1" s="1"/>
      <c r="B1" s="1"/>
      <c r="C1" s="2" t="s">
        <v>796</v>
      </c>
    </row>
    <row r="2" spans="1:3" ht="71.25" customHeight="1" x14ac:dyDescent="0.25">
      <c r="A2" s="171" t="s">
        <v>804</v>
      </c>
      <c r="B2" s="171"/>
      <c r="C2" s="171"/>
    </row>
    <row r="3" spans="1:3" ht="41.45" customHeight="1" x14ac:dyDescent="0.25">
      <c r="A3" s="168" t="s">
        <v>797</v>
      </c>
      <c r="B3" s="169"/>
      <c r="C3" s="170"/>
    </row>
    <row r="4" spans="1:3" ht="18.75" x14ac:dyDescent="0.25">
      <c r="A4" s="168" t="s">
        <v>798</v>
      </c>
      <c r="B4" s="170"/>
      <c r="C4" s="62" t="s">
        <v>805</v>
      </c>
    </row>
    <row r="5" spans="1:3" ht="18.75" x14ac:dyDescent="0.3">
      <c r="A5" s="166" t="s">
        <v>799</v>
      </c>
      <c r="B5" s="167"/>
      <c r="C5" s="63">
        <v>817794107.53999996</v>
      </c>
    </row>
    <row r="6" spans="1:3" ht="18.75" x14ac:dyDescent="0.3">
      <c r="A6" s="166" t="s">
        <v>800</v>
      </c>
      <c r="B6" s="167"/>
      <c r="C6" s="63">
        <v>0</v>
      </c>
    </row>
    <row r="7" spans="1:3" ht="18.75" x14ac:dyDescent="0.3">
      <c r="A7" s="166" t="s">
        <v>801</v>
      </c>
      <c r="B7" s="167"/>
      <c r="C7" s="63">
        <v>0</v>
      </c>
    </row>
    <row r="8" spans="1:3" ht="18.75" x14ac:dyDescent="0.3">
      <c r="A8" s="166" t="s">
        <v>802</v>
      </c>
      <c r="B8" s="167"/>
      <c r="C8" s="63">
        <v>3768516.65</v>
      </c>
    </row>
    <row r="9" spans="1:3" ht="18.75" x14ac:dyDescent="0.3">
      <c r="A9" s="166" t="s">
        <v>803</v>
      </c>
      <c r="B9" s="167"/>
      <c r="C9" s="63">
        <f>C5-C6-C7-C8</f>
        <v>814025590.88999999</v>
      </c>
    </row>
    <row r="10" spans="1:3" ht="43.9" customHeight="1" x14ac:dyDescent="0.25">
      <c r="A10" s="168" t="s">
        <v>797</v>
      </c>
      <c r="B10" s="169"/>
      <c r="C10" s="170"/>
    </row>
    <row r="11" spans="1:3" ht="18.75" x14ac:dyDescent="0.25">
      <c r="A11" s="168" t="s">
        <v>798</v>
      </c>
      <c r="B11" s="170"/>
      <c r="C11" s="62" t="s">
        <v>806</v>
      </c>
    </row>
    <row r="12" spans="1:3" ht="18.75" x14ac:dyDescent="0.3">
      <c r="A12" s="166" t="s">
        <v>799</v>
      </c>
      <c r="B12" s="167"/>
      <c r="C12" s="63">
        <v>786549315.24000001</v>
      </c>
    </row>
    <row r="13" spans="1:3" ht="18.75" x14ac:dyDescent="0.3">
      <c r="A13" s="166" t="s">
        <v>800</v>
      </c>
      <c r="B13" s="167"/>
      <c r="C13" s="63">
        <v>0</v>
      </c>
    </row>
    <row r="14" spans="1:3" ht="18.75" x14ac:dyDescent="0.3">
      <c r="A14" s="166" t="s">
        <v>801</v>
      </c>
      <c r="B14" s="167"/>
      <c r="C14" s="63">
        <v>0</v>
      </c>
    </row>
    <row r="15" spans="1:3" ht="18.75" x14ac:dyDescent="0.3">
      <c r="A15" s="166" t="s">
        <v>802</v>
      </c>
      <c r="B15" s="167"/>
      <c r="C15" s="63">
        <v>2523423.19</v>
      </c>
    </row>
    <row r="16" spans="1:3" ht="18.75" x14ac:dyDescent="0.3">
      <c r="A16" s="166" t="s">
        <v>803</v>
      </c>
      <c r="B16" s="167"/>
      <c r="C16" s="63">
        <f>C12-C13-C14-C15</f>
        <v>784025892.04999995</v>
      </c>
    </row>
    <row r="17" spans="1:3" ht="45" customHeight="1" x14ac:dyDescent="0.25">
      <c r="A17" s="168" t="s">
        <v>797</v>
      </c>
      <c r="B17" s="169"/>
      <c r="C17" s="170"/>
    </row>
    <row r="18" spans="1:3" ht="18.75" x14ac:dyDescent="0.25">
      <c r="A18" s="168" t="s">
        <v>798</v>
      </c>
      <c r="B18" s="170"/>
      <c r="C18" s="62" t="s">
        <v>807</v>
      </c>
    </row>
    <row r="19" spans="1:3" ht="18.75" x14ac:dyDescent="0.3">
      <c r="A19" s="166" t="s">
        <v>799</v>
      </c>
      <c r="B19" s="167"/>
      <c r="C19" s="63">
        <v>792144752.4799999</v>
      </c>
    </row>
    <row r="20" spans="1:3" ht="18.75" x14ac:dyDescent="0.3">
      <c r="A20" s="166" t="s">
        <v>800</v>
      </c>
      <c r="B20" s="167"/>
      <c r="C20" s="63">
        <v>0</v>
      </c>
    </row>
    <row r="21" spans="1:3" ht="18.75" x14ac:dyDescent="0.3">
      <c r="A21" s="166" t="s">
        <v>801</v>
      </c>
      <c r="B21" s="167"/>
      <c r="C21" s="63">
        <v>0</v>
      </c>
    </row>
    <row r="22" spans="1:3" ht="18.75" x14ac:dyDescent="0.3">
      <c r="A22" s="166" t="s">
        <v>802</v>
      </c>
      <c r="B22" s="167"/>
      <c r="C22" s="63">
        <v>1851570.68</v>
      </c>
    </row>
    <row r="23" spans="1:3" ht="18.75" x14ac:dyDescent="0.3">
      <c r="A23" s="166" t="s">
        <v>803</v>
      </c>
      <c r="B23" s="167"/>
      <c r="C23" s="63">
        <f>C19-C20-C21-C22</f>
        <v>790293181.79999995</v>
      </c>
    </row>
    <row r="24" spans="1:3" ht="105.75" customHeight="1" x14ac:dyDescent="0.25">
      <c r="A24" s="168" t="s">
        <v>1061</v>
      </c>
      <c r="B24" s="169"/>
      <c r="C24" s="170"/>
    </row>
    <row r="25" spans="1:3" ht="18.75" x14ac:dyDescent="0.25">
      <c r="A25" s="168" t="s">
        <v>798</v>
      </c>
      <c r="B25" s="170"/>
      <c r="C25" s="62" t="s">
        <v>805</v>
      </c>
    </row>
    <row r="26" spans="1:3" ht="18.75" x14ac:dyDescent="0.3">
      <c r="A26" s="166" t="s">
        <v>801</v>
      </c>
      <c r="B26" s="167"/>
      <c r="C26" s="63">
        <v>39865700</v>
      </c>
    </row>
    <row r="27" spans="1:3" ht="103.5" customHeight="1" x14ac:dyDescent="0.25">
      <c r="A27" s="168" t="s">
        <v>1061</v>
      </c>
      <c r="B27" s="169"/>
      <c r="C27" s="170"/>
    </row>
    <row r="28" spans="1:3" ht="18.75" x14ac:dyDescent="0.25">
      <c r="A28" s="168" t="s">
        <v>798</v>
      </c>
      <c r="B28" s="170"/>
      <c r="C28" s="62" t="s">
        <v>806</v>
      </c>
    </row>
    <row r="29" spans="1:3" ht="18.75" x14ac:dyDescent="0.3">
      <c r="A29" s="166" t="s">
        <v>801</v>
      </c>
      <c r="B29" s="167"/>
      <c r="C29" s="63">
        <v>31851700</v>
      </c>
    </row>
  </sheetData>
  <mergeCells count="28">
    <mergeCell ref="A23:B23"/>
    <mergeCell ref="A13:B13"/>
    <mergeCell ref="A14:B14"/>
    <mergeCell ref="A15:B15"/>
    <mergeCell ref="A16:B16"/>
    <mergeCell ref="A17:C17"/>
    <mergeCell ref="A18:B18"/>
    <mergeCell ref="A19:B19"/>
    <mergeCell ref="A20:B20"/>
    <mergeCell ref="A21:B21"/>
    <mergeCell ref="A22:B22"/>
    <mergeCell ref="A8:B8"/>
    <mergeCell ref="A9:B9"/>
    <mergeCell ref="A10:C10"/>
    <mergeCell ref="A11:B11"/>
    <mergeCell ref="A12:B12"/>
    <mergeCell ref="A7:B7"/>
    <mergeCell ref="A2:C2"/>
    <mergeCell ref="A3:C3"/>
    <mergeCell ref="A4:B4"/>
    <mergeCell ref="A5:B5"/>
    <mergeCell ref="A6:B6"/>
    <mergeCell ref="A29:B29"/>
    <mergeCell ref="A24:C24"/>
    <mergeCell ref="A25:B25"/>
    <mergeCell ref="A26:B26"/>
    <mergeCell ref="A27:C27"/>
    <mergeCell ref="A28:B28"/>
  </mergeCells>
  <pageMargins left="0.25" right="0.25" top="0.75" bottom="0.75" header="0.3" footer="0.3"/>
  <pageSetup paperSize="9" scale="7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86"/>
  <sheetViews>
    <sheetView tabSelected="1" zoomScale="70" zoomScaleNormal="70" workbookViewId="0">
      <selection activeCell="C70" sqref="C70"/>
    </sheetView>
  </sheetViews>
  <sheetFormatPr defaultRowHeight="15" x14ac:dyDescent="0.25"/>
  <cols>
    <col min="1" max="1" width="9" style="8" customWidth="1"/>
    <col min="2" max="2" width="81" style="8" customWidth="1"/>
    <col min="3" max="3" width="23.85546875" style="8" customWidth="1"/>
    <col min="4" max="4" width="32.28515625" style="8" customWidth="1"/>
    <col min="5" max="5" width="22.140625" style="8" customWidth="1"/>
    <col min="6" max="6" width="28.85546875" style="8" customWidth="1"/>
    <col min="7" max="7" width="9.140625" style="8"/>
    <col min="8" max="8" width="0" style="8" hidden="1" customWidth="1"/>
    <col min="9" max="9" width="16.28515625" style="8" hidden="1" customWidth="1"/>
    <col min="10" max="10" width="0" style="8" hidden="1" customWidth="1"/>
    <col min="11" max="16384" width="9.140625" style="8"/>
  </cols>
  <sheetData>
    <row r="1" spans="1:6" ht="20.25" x14ac:dyDescent="0.25">
      <c r="A1" s="7"/>
      <c r="B1" s="7"/>
      <c r="C1" s="7"/>
      <c r="D1" s="7"/>
      <c r="E1" s="172" t="s">
        <v>808</v>
      </c>
      <c r="F1" s="172"/>
    </row>
    <row r="2" spans="1:6" ht="95.25" customHeight="1" x14ac:dyDescent="0.25">
      <c r="B2" s="9"/>
      <c r="C2" s="9"/>
      <c r="D2" s="173" t="s">
        <v>815</v>
      </c>
      <c r="E2" s="173"/>
      <c r="F2" s="173"/>
    </row>
    <row r="3" spans="1:6" x14ac:dyDescent="0.25">
      <c r="A3" s="174" t="s">
        <v>816</v>
      </c>
      <c r="B3" s="174"/>
      <c r="C3" s="174"/>
      <c r="D3" s="174"/>
      <c r="E3" s="174"/>
      <c r="F3" s="174"/>
    </row>
    <row r="4" spans="1:6" ht="93" customHeight="1" x14ac:dyDescent="0.25">
      <c r="A4" s="174"/>
      <c r="B4" s="174"/>
      <c r="C4" s="174"/>
      <c r="D4" s="174"/>
      <c r="E4" s="174"/>
      <c r="F4" s="174"/>
    </row>
    <row r="5" spans="1:6" x14ac:dyDescent="0.25">
      <c r="A5" s="175" t="s">
        <v>6</v>
      </c>
      <c r="B5" s="178" t="s">
        <v>809</v>
      </c>
      <c r="C5" s="175" t="s">
        <v>810</v>
      </c>
      <c r="D5" s="175" t="s">
        <v>811</v>
      </c>
      <c r="E5" s="175" t="s">
        <v>812</v>
      </c>
      <c r="F5" s="175" t="s">
        <v>813</v>
      </c>
    </row>
    <row r="6" spans="1:6" x14ac:dyDescent="0.25">
      <c r="A6" s="176"/>
      <c r="B6" s="179"/>
      <c r="C6" s="181"/>
      <c r="D6" s="181"/>
      <c r="E6" s="181"/>
      <c r="F6" s="181"/>
    </row>
    <row r="7" spans="1:6" ht="101.25" customHeight="1" x14ac:dyDescent="0.25">
      <c r="A7" s="176"/>
      <c r="B7" s="179"/>
      <c r="C7" s="182"/>
      <c r="D7" s="182"/>
      <c r="E7" s="182"/>
      <c r="F7" s="182"/>
    </row>
    <row r="8" spans="1:6" ht="20.25" x14ac:dyDescent="0.3">
      <c r="A8" s="177"/>
      <c r="B8" s="180"/>
      <c r="C8" s="10" t="s">
        <v>814</v>
      </c>
      <c r="D8" s="10" t="s">
        <v>273</v>
      </c>
      <c r="E8" s="11" t="s">
        <v>37</v>
      </c>
      <c r="F8" s="11" t="s">
        <v>36</v>
      </c>
    </row>
    <row r="9" spans="1:6" ht="20.25" x14ac:dyDescent="0.3">
      <c r="A9" s="12">
        <v>1</v>
      </c>
      <c r="B9" s="12">
        <v>2</v>
      </c>
      <c r="C9" s="12">
        <v>3</v>
      </c>
      <c r="D9" s="12">
        <v>4</v>
      </c>
      <c r="E9" s="12">
        <v>5</v>
      </c>
      <c r="F9" s="12">
        <v>6</v>
      </c>
    </row>
    <row r="10" spans="1:6" ht="20.25" x14ac:dyDescent="0.3">
      <c r="A10" s="3" t="s">
        <v>818</v>
      </c>
      <c r="B10" s="13"/>
      <c r="C10" s="14">
        <f>C11+C70+C128</f>
        <v>2212260.0799999996</v>
      </c>
      <c r="D10" s="15">
        <f t="shared" ref="D10:F10" si="0">D11+D70+D128</f>
        <v>84984</v>
      </c>
      <c r="E10" s="15">
        <f t="shared" si="0"/>
        <v>827</v>
      </c>
      <c r="F10" s="14">
        <f t="shared" si="0"/>
        <v>2396488175.2599998</v>
      </c>
    </row>
    <row r="11" spans="1:6" ht="20.25" x14ac:dyDescent="0.3">
      <c r="A11" s="3" t="s">
        <v>819</v>
      </c>
      <c r="B11" s="13"/>
      <c r="C11" s="14">
        <f>SUM(C12:C69)</f>
        <v>853751.62999999989</v>
      </c>
      <c r="D11" s="15">
        <f>SUM(D12:D69)</f>
        <v>32465</v>
      </c>
      <c r="E11" s="15">
        <f t="shared" ref="E11:F11" si="1">SUM(E12:E69)</f>
        <v>306</v>
      </c>
      <c r="F11" s="14">
        <f t="shared" si="1"/>
        <v>817794107.53999996</v>
      </c>
    </row>
    <row r="12" spans="1:6" ht="20.25" x14ac:dyDescent="0.3">
      <c r="A12" s="5">
        <v>1</v>
      </c>
      <c r="B12" s="3" t="s">
        <v>1058</v>
      </c>
      <c r="C12" s="14">
        <v>404293.46000000008</v>
      </c>
      <c r="D12" s="15">
        <v>15847</v>
      </c>
      <c r="E12" s="16">
        <v>112</v>
      </c>
      <c r="F12" s="17">
        <v>216853215.42999998</v>
      </c>
    </row>
    <row r="13" spans="1:6" ht="20.25" x14ac:dyDescent="0.3">
      <c r="A13" s="5">
        <v>2</v>
      </c>
      <c r="B13" s="3" t="s">
        <v>962</v>
      </c>
      <c r="C13" s="14">
        <v>12514.3</v>
      </c>
      <c r="D13" s="15">
        <v>627</v>
      </c>
      <c r="E13" s="16">
        <v>13</v>
      </c>
      <c r="F13" s="18">
        <v>45048314.759999998</v>
      </c>
    </row>
    <row r="14" spans="1:6" ht="20.25" x14ac:dyDescent="0.3">
      <c r="A14" s="5">
        <v>3</v>
      </c>
      <c r="B14" s="3" t="s">
        <v>963</v>
      </c>
      <c r="C14" s="17">
        <v>105253.45999999998</v>
      </c>
      <c r="D14" s="16">
        <v>4223</v>
      </c>
      <c r="E14" s="16">
        <v>45</v>
      </c>
      <c r="F14" s="18">
        <v>91626897.960000008</v>
      </c>
    </row>
    <row r="15" spans="1:6" ht="20.25" x14ac:dyDescent="0.3">
      <c r="A15" s="5">
        <v>4</v>
      </c>
      <c r="B15" s="3" t="s">
        <v>1019</v>
      </c>
      <c r="C15" s="17">
        <v>102108.18</v>
      </c>
      <c r="D15" s="16">
        <v>3528</v>
      </c>
      <c r="E15" s="16">
        <v>21</v>
      </c>
      <c r="F15" s="18">
        <v>78263694.11999999</v>
      </c>
    </row>
    <row r="16" spans="1:6" ht="20.25" x14ac:dyDescent="0.3">
      <c r="A16" s="5">
        <v>5</v>
      </c>
      <c r="B16" s="3" t="s">
        <v>965</v>
      </c>
      <c r="C16" s="14">
        <v>20728.599999999999</v>
      </c>
      <c r="D16" s="15">
        <v>859</v>
      </c>
      <c r="E16" s="16">
        <v>3</v>
      </c>
      <c r="F16" s="18">
        <v>21856214.649999999</v>
      </c>
    </row>
    <row r="17" spans="1:6" ht="20.25" x14ac:dyDescent="0.3">
      <c r="A17" s="5">
        <v>6</v>
      </c>
      <c r="B17" s="3" t="s">
        <v>966</v>
      </c>
      <c r="C17" s="17">
        <v>29718.29</v>
      </c>
      <c r="D17" s="16">
        <v>1329</v>
      </c>
      <c r="E17" s="16">
        <v>10</v>
      </c>
      <c r="F17" s="18">
        <v>48575092</v>
      </c>
    </row>
    <row r="18" spans="1:6" ht="20.25" x14ac:dyDescent="0.3">
      <c r="A18" s="5">
        <v>7</v>
      </c>
      <c r="B18" s="3" t="s">
        <v>967</v>
      </c>
      <c r="C18" s="17">
        <v>16434.599999999999</v>
      </c>
      <c r="D18" s="16">
        <v>420</v>
      </c>
      <c r="E18" s="16">
        <v>2</v>
      </c>
      <c r="F18" s="18">
        <v>12598962.76</v>
      </c>
    </row>
    <row r="19" spans="1:6" ht="20.25" x14ac:dyDescent="0.3">
      <c r="A19" s="5">
        <v>8</v>
      </c>
      <c r="B19" s="3" t="s">
        <v>968</v>
      </c>
      <c r="C19" s="17">
        <v>3802.3</v>
      </c>
      <c r="D19" s="16">
        <v>155</v>
      </c>
      <c r="E19" s="16">
        <v>3</v>
      </c>
      <c r="F19" s="18">
        <v>13339104.9</v>
      </c>
    </row>
    <row r="20" spans="1:6" ht="20.25" x14ac:dyDescent="0.3">
      <c r="A20" s="5">
        <v>9</v>
      </c>
      <c r="B20" s="3" t="s">
        <v>969</v>
      </c>
      <c r="C20" s="17">
        <v>5865.3600000000006</v>
      </c>
      <c r="D20" s="16">
        <v>196</v>
      </c>
      <c r="E20" s="16">
        <v>2</v>
      </c>
      <c r="F20" s="18">
        <v>7807589.5700000003</v>
      </c>
    </row>
    <row r="21" spans="1:6" ht="20.25" x14ac:dyDescent="0.3">
      <c r="A21" s="5">
        <v>10</v>
      </c>
      <c r="B21" s="3" t="s">
        <v>970</v>
      </c>
      <c r="C21" s="17">
        <v>2259.1</v>
      </c>
      <c r="D21" s="16">
        <v>104</v>
      </c>
      <c r="E21" s="16">
        <v>2</v>
      </c>
      <c r="F21" s="18">
        <v>4136394.7399999998</v>
      </c>
    </row>
    <row r="22" spans="1:6" ht="20.25" x14ac:dyDescent="0.3">
      <c r="A22" s="5">
        <v>11</v>
      </c>
      <c r="B22" s="3" t="s">
        <v>971</v>
      </c>
      <c r="C22" s="17">
        <v>794.9</v>
      </c>
      <c r="D22" s="16">
        <v>21</v>
      </c>
      <c r="E22" s="16">
        <v>1</v>
      </c>
      <c r="F22" s="18">
        <v>2266340.36</v>
      </c>
    </row>
    <row r="23" spans="1:6" ht="20.25" x14ac:dyDescent="0.3">
      <c r="A23" s="5">
        <v>12</v>
      </c>
      <c r="B23" s="3" t="s">
        <v>972</v>
      </c>
      <c r="C23" s="17">
        <v>1979.4</v>
      </c>
      <c r="D23" s="16">
        <v>98</v>
      </c>
      <c r="E23" s="16">
        <v>3</v>
      </c>
      <c r="F23" s="18">
        <v>2773728.46</v>
      </c>
    </row>
    <row r="24" spans="1:6" ht="20.25" x14ac:dyDescent="0.3">
      <c r="A24" s="5">
        <v>13</v>
      </c>
      <c r="B24" s="3" t="s">
        <v>974</v>
      </c>
      <c r="C24" s="17">
        <v>3504.3</v>
      </c>
      <c r="D24" s="16">
        <v>153</v>
      </c>
      <c r="E24" s="16">
        <v>1</v>
      </c>
      <c r="F24" s="18">
        <v>2847111.98</v>
      </c>
    </row>
    <row r="25" spans="1:6" ht="20.25" x14ac:dyDescent="0.3">
      <c r="A25" s="5">
        <v>14</v>
      </c>
      <c r="B25" s="3" t="s">
        <v>975</v>
      </c>
      <c r="C25" s="17">
        <v>26102.400000000001</v>
      </c>
      <c r="D25" s="16">
        <v>619</v>
      </c>
      <c r="E25" s="16">
        <v>8</v>
      </c>
      <c r="F25" s="18">
        <v>23342072.819999997</v>
      </c>
    </row>
    <row r="26" spans="1:6" ht="20.25" x14ac:dyDescent="0.3">
      <c r="A26" s="5">
        <v>15</v>
      </c>
      <c r="B26" s="3" t="s">
        <v>976</v>
      </c>
      <c r="C26" s="17">
        <v>3201.8</v>
      </c>
      <c r="D26" s="16">
        <v>153</v>
      </c>
      <c r="E26" s="16">
        <v>6</v>
      </c>
      <c r="F26" s="18">
        <v>11794158</v>
      </c>
    </row>
    <row r="27" spans="1:6" ht="20.25" x14ac:dyDescent="0.3">
      <c r="A27" s="5">
        <v>16</v>
      </c>
      <c r="B27" s="3" t="s">
        <v>977</v>
      </c>
      <c r="C27" s="17">
        <v>748.2</v>
      </c>
      <c r="D27" s="16">
        <v>19</v>
      </c>
      <c r="E27" s="16">
        <v>2</v>
      </c>
      <c r="F27" s="18">
        <v>2926079.3899999997</v>
      </c>
    </row>
    <row r="28" spans="1:6" ht="20.25" x14ac:dyDescent="0.3">
      <c r="A28" s="5">
        <v>17</v>
      </c>
      <c r="B28" s="3" t="s">
        <v>978</v>
      </c>
      <c r="C28" s="17">
        <v>924.7</v>
      </c>
      <c r="D28" s="16">
        <v>25</v>
      </c>
      <c r="E28" s="16">
        <v>1</v>
      </c>
      <c r="F28" s="18">
        <v>1765120</v>
      </c>
    </row>
    <row r="29" spans="1:6" ht="20.25" x14ac:dyDescent="0.3">
      <c r="A29" s="5">
        <v>18</v>
      </c>
      <c r="B29" s="3" t="s">
        <v>1037</v>
      </c>
      <c r="C29" s="17">
        <v>1746.5</v>
      </c>
      <c r="D29" s="16">
        <v>90</v>
      </c>
      <c r="E29" s="16">
        <v>2</v>
      </c>
      <c r="F29" s="18">
        <v>6729521.4399999995</v>
      </c>
    </row>
    <row r="30" spans="1:6" ht="20.25" x14ac:dyDescent="0.3">
      <c r="A30" s="5">
        <v>19</v>
      </c>
      <c r="B30" s="3" t="s">
        <v>981</v>
      </c>
      <c r="C30" s="17">
        <v>253.1</v>
      </c>
      <c r="D30" s="16">
        <v>14</v>
      </c>
      <c r="E30" s="16">
        <v>1</v>
      </c>
      <c r="F30" s="18">
        <v>971834.20000000007</v>
      </c>
    </row>
    <row r="31" spans="1:6" ht="20.25" x14ac:dyDescent="0.3">
      <c r="A31" s="5">
        <v>20</v>
      </c>
      <c r="B31" s="3" t="s">
        <v>1024</v>
      </c>
      <c r="C31" s="14">
        <v>5095.72</v>
      </c>
      <c r="D31" s="15">
        <v>160</v>
      </c>
      <c r="E31" s="16">
        <v>1</v>
      </c>
      <c r="F31" s="18">
        <v>5422424.0900000008</v>
      </c>
    </row>
    <row r="32" spans="1:6" ht="20.25" x14ac:dyDescent="0.3">
      <c r="A32" s="5">
        <v>21</v>
      </c>
      <c r="B32" s="3" t="s">
        <v>983</v>
      </c>
      <c r="C32" s="14">
        <v>846.4</v>
      </c>
      <c r="D32" s="15">
        <v>26</v>
      </c>
      <c r="E32" s="16">
        <v>1</v>
      </c>
      <c r="F32" s="18">
        <v>5698132.5200000005</v>
      </c>
    </row>
    <row r="33" spans="1:6" ht="20.25" x14ac:dyDescent="0.3">
      <c r="A33" s="5">
        <v>22</v>
      </c>
      <c r="B33" s="3" t="s">
        <v>985</v>
      </c>
      <c r="C33" s="14">
        <v>15858.82</v>
      </c>
      <c r="D33" s="15">
        <v>564</v>
      </c>
      <c r="E33" s="16">
        <v>7</v>
      </c>
      <c r="F33" s="18">
        <v>20654065.649999999</v>
      </c>
    </row>
    <row r="34" spans="1:6" ht="20.25" x14ac:dyDescent="0.3">
      <c r="A34" s="5">
        <v>23</v>
      </c>
      <c r="B34" s="3" t="s">
        <v>1038</v>
      </c>
      <c r="C34" s="17">
        <v>2111.6</v>
      </c>
      <c r="D34" s="16">
        <v>91</v>
      </c>
      <c r="E34" s="16">
        <v>1</v>
      </c>
      <c r="F34" s="18">
        <v>3060000</v>
      </c>
    </row>
    <row r="35" spans="1:6" ht="20.25" x14ac:dyDescent="0.3">
      <c r="A35" s="5">
        <v>24</v>
      </c>
      <c r="B35" s="3" t="s">
        <v>1039</v>
      </c>
      <c r="C35" s="17">
        <v>375</v>
      </c>
      <c r="D35" s="16">
        <v>14</v>
      </c>
      <c r="E35" s="16">
        <v>1</v>
      </c>
      <c r="F35" s="18">
        <v>1368088.88</v>
      </c>
    </row>
    <row r="36" spans="1:6" ht="20.25" x14ac:dyDescent="0.3">
      <c r="A36" s="5">
        <v>25</v>
      </c>
      <c r="B36" s="3" t="s">
        <v>1040</v>
      </c>
      <c r="C36" s="17">
        <v>1156.21</v>
      </c>
      <c r="D36" s="16">
        <v>34</v>
      </c>
      <c r="E36" s="16">
        <v>1</v>
      </c>
      <c r="F36" s="18">
        <v>3406450</v>
      </c>
    </row>
    <row r="37" spans="1:6" ht="20.25" x14ac:dyDescent="0.3">
      <c r="A37" s="5">
        <v>26</v>
      </c>
      <c r="B37" s="3" t="s">
        <v>987</v>
      </c>
      <c r="C37" s="17">
        <v>2274.1999999999998</v>
      </c>
      <c r="D37" s="16">
        <v>94</v>
      </c>
      <c r="E37" s="16">
        <v>3</v>
      </c>
      <c r="F37" s="18">
        <v>9503042</v>
      </c>
    </row>
    <row r="38" spans="1:6" ht="20.25" x14ac:dyDescent="0.3">
      <c r="A38" s="5">
        <v>27</v>
      </c>
      <c r="B38" s="3" t="s">
        <v>988</v>
      </c>
      <c r="C38" s="17">
        <v>456</v>
      </c>
      <c r="D38" s="16">
        <v>16</v>
      </c>
      <c r="E38" s="16">
        <v>1</v>
      </c>
      <c r="F38" s="18">
        <v>2330177.85</v>
      </c>
    </row>
    <row r="39" spans="1:6" ht="20.25" x14ac:dyDescent="0.3">
      <c r="A39" s="5">
        <v>28</v>
      </c>
      <c r="B39" s="3" t="s">
        <v>986</v>
      </c>
      <c r="C39" s="14">
        <v>407.9</v>
      </c>
      <c r="D39" s="15">
        <v>24</v>
      </c>
      <c r="E39" s="16">
        <v>1</v>
      </c>
      <c r="F39" s="18">
        <v>1536381</v>
      </c>
    </row>
    <row r="40" spans="1:6" ht="20.25" x14ac:dyDescent="0.3">
      <c r="A40" s="5">
        <v>29</v>
      </c>
      <c r="B40" s="3" t="s">
        <v>989</v>
      </c>
      <c r="C40" s="19">
        <v>545.6</v>
      </c>
      <c r="D40" s="20">
        <v>27</v>
      </c>
      <c r="E40" s="16">
        <v>1</v>
      </c>
      <c r="F40" s="18">
        <v>1690019.1</v>
      </c>
    </row>
    <row r="41" spans="1:6" ht="20.25" x14ac:dyDescent="0.3">
      <c r="A41" s="5">
        <v>30</v>
      </c>
      <c r="B41" s="3" t="s">
        <v>990</v>
      </c>
      <c r="C41" s="17">
        <v>4426.5</v>
      </c>
      <c r="D41" s="16">
        <v>137</v>
      </c>
      <c r="E41" s="16">
        <v>3</v>
      </c>
      <c r="F41" s="18">
        <v>11881769.239999998</v>
      </c>
    </row>
    <row r="42" spans="1:6" ht="20.25" x14ac:dyDescent="0.3">
      <c r="A42" s="5">
        <v>31</v>
      </c>
      <c r="B42" s="3" t="s">
        <v>991</v>
      </c>
      <c r="C42" s="14">
        <v>613</v>
      </c>
      <c r="D42" s="15">
        <v>33</v>
      </c>
      <c r="E42" s="16">
        <v>1</v>
      </c>
      <c r="F42" s="18">
        <v>3075519.98</v>
      </c>
    </row>
    <row r="43" spans="1:6" ht="20.25" x14ac:dyDescent="0.3">
      <c r="A43" s="5">
        <v>32</v>
      </c>
      <c r="B43" s="3" t="s">
        <v>993</v>
      </c>
      <c r="C43" s="14">
        <v>2112.08</v>
      </c>
      <c r="D43" s="15">
        <v>82</v>
      </c>
      <c r="E43" s="16">
        <v>2</v>
      </c>
      <c r="F43" s="18">
        <v>7786314.5399999991</v>
      </c>
    </row>
    <row r="44" spans="1:6" ht="20.25" x14ac:dyDescent="0.3">
      <c r="A44" s="5">
        <v>33</v>
      </c>
      <c r="B44" s="3" t="s">
        <v>996</v>
      </c>
      <c r="C44" s="14">
        <v>2767.4</v>
      </c>
      <c r="D44" s="15">
        <v>148</v>
      </c>
      <c r="E44" s="16">
        <v>1</v>
      </c>
      <c r="F44" s="18">
        <v>4818432.3</v>
      </c>
    </row>
    <row r="45" spans="1:6" ht="20.25" x14ac:dyDescent="0.3">
      <c r="A45" s="5">
        <v>34</v>
      </c>
      <c r="B45" s="3" t="s">
        <v>1002</v>
      </c>
      <c r="C45" s="14">
        <v>4783.1499999999996</v>
      </c>
      <c r="D45" s="15">
        <v>188</v>
      </c>
      <c r="E45" s="16">
        <v>1</v>
      </c>
      <c r="F45" s="18">
        <v>6053192.4699999997</v>
      </c>
    </row>
    <row r="46" spans="1:6" ht="20.25" x14ac:dyDescent="0.3">
      <c r="A46" s="5">
        <v>35</v>
      </c>
      <c r="B46" s="3" t="s">
        <v>997</v>
      </c>
      <c r="C46" s="17">
        <v>3544.45</v>
      </c>
      <c r="D46" s="16">
        <v>136</v>
      </c>
      <c r="E46" s="16">
        <v>3</v>
      </c>
      <c r="F46" s="18">
        <v>10234217.01</v>
      </c>
    </row>
    <row r="47" spans="1:6" ht="20.25" x14ac:dyDescent="0.3">
      <c r="A47" s="5">
        <v>36</v>
      </c>
      <c r="B47" s="3" t="s">
        <v>998</v>
      </c>
      <c r="C47" s="14">
        <v>2115.12</v>
      </c>
      <c r="D47" s="15">
        <v>60</v>
      </c>
      <c r="E47" s="16">
        <v>3</v>
      </c>
      <c r="F47" s="18">
        <v>7583917.6500000004</v>
      </c>
    </row>
    <row r="48" spans="1:6" ht="20.25" x14ac:dyDescent="0.3">
      <c r="A48" s="5">
        <v>37</v>
      </c>
      <c r="B48" s="3" t="s">
        <v>999</v>
      </c>
      <c r="C48" s="14">
        <v>676.5</v>
      </c>
      <c r="D48" s="15">
        <v>32</v>
      </c>
      <c r="E48" s="16">
        <v>1</v>
      </c>
      <c r="F48" s="18">
        <v>2311215.4500000002</v>
      </c>
    </row>
    <row r="49" spans="1:6" ht="20.25" x14ac:dyDescent="0.3">
      <c r="A49" s="5">
        <v>38</v>
      </c>
      <c r="B49" s="3" t="s">
        <v>1001</v>
      </c>
      <c r="C49" s="14">
        <v>4601.1399999999994</v>
      </c>
      <c r="D49" s="15">
        <v>206</v>
      </c>
      <c r="E49" s="16">
        <v>4</v>
      </c>
      <c r="F49" s="18">
        <v>16176614.219999999</v>
      </c>
    </row>
    <row r="50" spans="1:6" ht="20.25" x14ac:dyDescent="0.3">
      <c r="A50" s="5">
        <v>39</v>
      </c>
      <c r="B50" s="3" t="s">
        <v>1003</v>
      </c>
      <c r="C50" s="14">
        <v>940.6</v>
      </c>
      <c r="D50" s="15">
        <v>33</v>
      </c>
      <c r="E50" s="16">
        <v>1</v>
      </c>
      <c r="F50" s="18">
        <v>4438530</v>
      </c>
    </row>
    <row r="51" spans="1:6" ht="20.25" x14ac:dyDescent="0.3">
      <c r="A51" s="5">
        <v>40</v>
      </c>
      <c r="B51" s="3" t="s">
        <v>1041</v>
      </c>
      <c r="C51" s="14">
        <v>320</v>
      </c>
      <c r="D51" s="15">
        <v>19</v>
      </c>
      <c r="E51" s="16">
        <v>1</v>
      </c>
      <c r="F51" s="18">
        <v>1540431</v>
      </c>
    </row>
    <row r="52" spans="1:6" ht="20.25" x14ac:dyDescent="0.3">
      <c r="A52" s="5">
        <v>41</v>
      </c>
      <c r="B52" s="3" t="s">
        <v>1030</v>
      </c>
      <c r="C52" s="14">
        <v>1446.38</v>
      </c>
      <c r="D52" s="15">
        <v>93</v>
      </c>
      <c r="E52" s="16">
        <v>1</v>
      </c>
      <c r="F52" s="18">
        <v>5368567.4000000004</v>
      </c>
    </row>
    <row r="53" spans="1:6" ht="20.25" x14ac:dyDescent="0.3">
      <c r="A53" s="5">
        <v>42</v>
      </c>
      <c r="B53" s="3" t="s">
        <v>1042</v>
      </c>
      <c r="C53" s="14">
        <v>676.3</v>
      </c>
      <c r="D53" s="15">
        <v>33</v>
      </c>
      <c r="E53" s="16">
        <v>1</v>
      </c>
      <c r="F53" s="18">
        <v>2682382.0500000003</v>
      </c>
    </row>
    <row r="54" spans="1:6" ht="20.25" x14ac:dyDescent="0.3">
      <c r="A54" s="5">
        <v>43</v>
      </c>
      <c r="B54" s="3" t="s">
        <v>1006</v>
      </c>
      <c r="C54" s="14">
        <v>1724.3</v>
      </c>
      <c r="D54" s="15">
        <v>76</v>
      </c>
      <c r="E54" s="16">
        <v>2</v>
      </c>
      <c r="F54" s="18">
        <v>5443565.4800000004</v>
      </c>
    </row>
    <row r="55" spans="1:6" ht="20.25" x14ac:dyDescent="0.3">
      <c r="A55" s="5">
        <v>44</v>
      </c>
      <c r="B55" s="3" t="s">
        <v>1032</v>
      </c>
      <c r="C55" s="17">
        <v>22954.21</v>
      </c>
      <c r="D55" s="16">
        <v>593</v>
      </c>
      <c r="E55" s="16">
        <v>3</v>
      </c>
      <c r="F55" s="18">
        <v>16341439.43</v>
      </c>
    </row>
    <row r="56" spans="1:6" ht="20.25" x14ac:dyDescent="0.3">
      <c r="A56" s="5">
        <v>45</v>
      </c>
      <c r="B56" s="3" t="s">
        <v>1008</v>
      </c>
      <c r="C56" s="17">
        <v>11670.1</v>
      </c>
      <c r="D56" s="16">
        <v>456</v>
      </c>
      <c r="E56" s="16">
        <v>3</v>
      </c>
      <c r="F56" s="18">
        <v>13939735.550000001</v>
      </c>
    </row>
    <row r="57" spans="1:6" ht="20.25" x14ac:dyDescent="0.3">
      <c r="A57" s="5">
        <v>46</v>
      </c>
      <c r="B57" s="3" t="s">
        <v>1009</v>
      </c>
      <c r="C57" s="17">
        <v>1155.5999999999999</v>
      </c>
      <c r="D57" s="16">
        <v>56</v>
      </c>
      <c r="E57" s="16">
        <v>2</v>
      </c>
      <c r="F57" s="18">
        <v>3587155.59</v>
      </c>
    </row>
    <row r="58" spans="1:6" ht="20.25" x14ac:dyDescent="0.3">
      <c r="A58" s="5">
        <v>47</v>
      </c>
      <c r="B58" s="3" t="s">
        <v>1043</v>
      </c>
      <c r="C58" s="17">
        <v>1191.0999999999999</v>
      </c>
      <c r="D58" s="16">
        <v>31</v>
      </c>
      <c r="E58" s="16">
        <v>1</v>
      </c>
      <c r="F58" s="18">
        <v>3386859.48</v>
      </c>
    </row>
    <row r="59" spans="1:6" ht="20.25" x14ac:dyDescent="0.3">
      <c r="A59" s="5">
        <v>48</v>
      </c>
      <c r="B59" s="3" t="s">
        <v>1011</v>
      </c>
      <c r="C59" s="14">
        <v>706</v>
      </c>
      <c r="D59" s="15">
        <v>41</v>
      </c>
      <c r="E59" s="16">
        <v>1</v>
      </c>
      <c r="F59" s="18">
        <v>3133080</v>
      </c>
    </row>
    <row r="60" spans="1:6" ht="20.25" x14ac:dyDescent="0.3">
      <c r="A60" s="5">
        <v>49</v>
      </c>
      <c r="B60" s="3" t="s">
        <v>1012</v>
      </c>
      <c r="C60" s="19">
        <v>2004.4</v>
      </c>
      <c r="D60" s="20">
        <v>67</v>
      </c>
      <c r="E60" s="16">
        <v>1</v>
      </c>
      <c r="F60" s="18">
        <v>5968517.3999999994</v>
      </c>
    </row>
    <row r="61" spans="1:6" ht="20.25" x14ac:dyDescent="0.3">
      <c r="A61" s="5">
        <v>50</v>
      </c>
      <c r="B61" s="3" t="s">
        <v>1034</v>
      </c>
      <c r="C61" s="17">
        <v>702.7</v>
      </c>
      <c r="D61" s="16">
        <v>34</v>
      </c>
      <c r="E61" s="16">
        <v>1</v>
      </c>
      <c r="F61" s="18">
        <v>3133080</v>
      </c>
    </row>
    <row r="62" spans="1:6" ht="20.25" x14ac:dyDescent="0.3">
      <c r="A62" s="5">
        <v>51</v>
      </c>
      <c r="B62" s="3" t="s">
        <v>1013</v>
      </c>
      <c r="C62" s="14">
        <v>615.79999999999995</v>
      </c>
      <c r="D62" s="15">
        <v>21</v>
      </c>
      <c r="E62" s="16">
        <v>2</v>
      </c>
      <c r="F62" s="18">
        <v>2672400</v>
      </c>
    </row>
    <row r="63" spans="1:6" ht="20.25" x14ac:dyDescent="0.3">
      <c r="A63" s="5">
        <v>52</v>
      </c>
      <c r="B63" s="3" t="s">
        <v>1014</v>
      </c>
      <c r="C63" s="14">
        <v>1755.2</v>
      </c>
      <c r="D63" s="15">
        <v>63</v>
      </c>
      <c r="E63" s="16">
        <v>1</v>
      </c>
      <c r="F63" s="18">
        <v>4896000</v>
      </c>
    </row>
    <row r="64" spans="1:6" ht="20.25" x14ac:dyDescent="0.3">
      <c r="A64" s="5">
        <v>53</v>
      </c>
      <c r="B64" s="3" t="s">
        <v>1035</v>
      </c>
      <c r="C64" s="14">
        <v>729.9</v>
      </c>
      <c r="D64" s="15">
        <v>37</v>
      </c>
      <c r="E64" s="16">
        <v>1</v>
      </c>
      <c r="F64" s="18">
        <v>3170281.3600000003</v>
      </c>
    </row>
    <row r="65" spans="1:10" ht="20.25" x14ac:dyDescent="0.3">
      <c r="A65" s="5">
        <v>54</v>
      </c>
      <c r="B65" s="3" t="s">
        <v>1015</v>
      </c>
      <c r="C65" s="14">
        <v>428.4</v>
      </c>
      <c r="D65" s="15">
        <v>20</v>
      </c>
      <c r="E65" s="16">
        <v>1</v>
      </c>
      <c r="F65" s="18">
        <v>2238900</v>
      </c>
    </row>
    <row r="66" spans="1:10" ht="20.25" x14ac:dyDescent="0.3">
      <c r="A66" s="5">
        <v>55</v>
      </c>
      <c r="B66" s="3" t="s">
        <v>1017</v>
      </c>
      <c r="C66" s="17">
        <v>4292</v>
      </c>
      <c r="D66" s="16">
        <v>154</v>
      </c>
      <c r="E66" s="16">
        <v>2</v>
      </c>
      <c r="F66" s="18">
        <v>6355546.6100000003</v>
      </c>
    </row>
    <row r="67" spans="1:10" ht="20.25" x14ac:dyDescent="0.3">
      <c r="A67" s="5">
        <v>56</v>
      </c>
      <c r="B67" s="3" t="s">
        <v>1018</v>
      </c>
      <c r="C67" s="14">
        <v>2909.4</v>
      </c>
      <c r="D67" s="15">
        <v>58</v>
      </c>
      <c r="E67" s="16">
        <v>4</v>
      </c>
      <c r="F67" s="18">
        <v>7634862.1399999997</v>
      </c>
    </row>
    <row r="68" spans="1:10" ht="20.25" x14ac:dyDescent="0.3">
      <c r="A68" s="5">
        <v>57</v>
      </c>
      <c r="B68" s="3" t="s">
        <v>1044</v>
      </c>
      <c r="C68" s="14">
        <v>212.1</v>
      </c>
      <c r="D68" s="15">
        <v>11</v>
      </c>
      <c r="E68" s="16">
        <v>1</v>
      </c>
      <c r="F68" s="18">
        <v>323352.56</v>
      </c>
    </row>
    <row r="69" spans="1:10" ht="20.25" x14ac:dyDescent="0.3">
      <c r="A69" s="5">
        <v>58</v>
      </c>
      <c r="B69" s="3" t="s">
        <v>1036</v>
      </c>
      <c r="C69" s="14">
        <v>317.39999999999998</v>
      </c>
      <c r="D69" s="15">
        <v>17</v>
      </c>
      <c r="E69" s="16">
        <v>1</v>
      </c>
      <c r="F69" s="18">
        <v>1428000</v>
      </c>
    </row>
    <row r="70" spans="1:10" ht="20.25" x14ac:dyDescent="0.3">
      <c r="A70" s="3" t="s">
        <v>820</v>
      </c>
      <c r="B70" s="3"/>
      <c r="C70" s="14">
        <f>SUM(C71:C127)</f>
        <v>817479.94</v>
      </c>
      <c r="D70" s="15">
        <f t="shared" ref="D70:F70" si="2">SUM(D71:D127)</f>
        <v>31735</v>
      </c>
      <c r="E70" s="15">
        <f>SUM(E71:E127)</f>
        <v>306</v>
      </c>
      <c r="F70" s="14">
        <f t="shared" si="2"/>
        <v>786549315.24000001</v>
      </c>
    </row>
    <row r="71" spans="1:10" ht="20.25" x14ac:dyDescent="0.3">
      <c r="A71" s="5">
        <v>1</v>
      </c>
      <c r="B71" s="3" t="s">
        <v>1058</v>
      </c>
      <c r="C71" s="14">
        <v>414823.10000000003</v>
      </c>
      <c r="D71" s="15">
        <v>16878</v>
      </c>
      <c r="E71" s="16">
        <v>114</v>
      </c>
      <c r="F71" s="18">
        <v>216853215.42999992</v>
      </c>
      <c r="H71" s="8">
        <v>209231.22999999995</v>
      </c>
      <c r="I71" s="8">
        <v>8552</v>
      </c>
      <c r="J71" s="8">
        <v>216853215.43000004</v>
      </c>
    </row>
    <row r="72" spans="1:10" ht="20.25" x14ac:dyDescent="0.3">
      <c r="A72" s="5">
        <v>2</v>
      </c>
      <c r="B72" s="3" t="s">
        <v>962</v>
      </c>
      <c r="C72" s="14">
        <v>19767.599999999999</v>
      </c>
      <c r="D72" s="15">
        <v>845</v>
      </c>
      <c r="E72" s="16">
        <v>12</v>
      </c>
      <c r="F72" s="18">
        <v>45048314.760000005</v>
      </c>
      <c r="H72" s="8">
        <v>15519.199999999999</v>
      </c>
      <c r="I72" s="8">
        <v>787</v>
      </c>
      <c r="J72" s="8">
        <v>45048314.759999998</v>
      </c>
    </row>
    <row r="73" spans="1:10" ht="20.25" x14ac:dyDescent="0.3">
      <c r="A73" s="5">
        <v>3</v>
      </c>
      <c r="B73" s="3" t="s">
        <v>963</v>
      </c>
      <c r="C73" s="14">
        <v>101227.12999999998</v>
      </c>
      <c r="D73" s="15">
        <v>4156</v>
      </c>
      <c r="E73" s="16">
        <v>55</v>
      </c>
      <c r="F73" s="18">
        <v>91626897.960000008</v>
      </c>
      <c r="H73" s="8">
        <v>55253.150000000009</v>
      </c>
      <c r="I73" s="8">
        <v>2316</v>
      </c>
      <c r="J73" s="8">
        <v>91626897.959999993</v>
      </c>
    </row>
    <row r="74" spans="1:10" ht="20.25" x14ac:dyDescent="0.3">
      <c r="A74" s="5">
        <v>4</v>
      </c>
      <c r="B74" s="3" t="s">
        <v>1019</v>
      </c>
      <c r="C74" s="14">
        <v>72887.22</v>
      </c>
      <c r="D74" s="15">
        <v>2378</v>
      </c>
      <c r="E74" s="16">
        <v>20</v>
      </c>
      <c r="F74" s="18">
        <v>44137673.119999997</v>
      </c>
      <c r="H74" s="8">
        <v>26773.05</v>
      </c>
      <c r="I74" s="8">
        <v>869</v>
      </c>
      <c r="J74" s="8">
        <v>44137673.120000005</v>
      </c>
    </row>
    <row r="75" spans="1:10" ht="20.25" x14ac:dyDescent="0.3">
      <c r="A75" s="5">
        <v>5</v>
      </c>
      <c r="B75" s="3" t="s">
        <v>965</v>
      </c>
      <c r="C75" s="14">
        <v>16666.5</v>
      </c>
      <c r="D75" s="15">
        <v>711</v>
      </c>
      <c r="E75" s="16">
        <v>3</v>
      </c>
      <c r="F75" s="18">
        <v>21856214.649999999</v>
      </c>
      <c r="H75" s="8">
        <v>13712.7</v>
      </c>
      <c r="I75" s="8">
        <v>336</v>
      </c>
      <c r="J75" s="8">
        <v>21856214.650000002</v>
      </c>
    </row>
    <row r="76" spans="1:10" ht="20.25" x14ac:dyDescent="0.3">
      <c r="A76" s="5">
        <v>6</v>
      </c>
      <c r="B76" s="3" t="s">
        <v>966</v>
      </c>
      <c r="C76" s="14">
        <v>31038.930000000004</v>
      </c>
      <c r="D76" s="15">
        <v>1084</v>
      </c>
      <c r="E76" s="16">
        <v>12</v>
      </c>
      <c r="F76" s="18">
        <v>51168217.75</v>
      </c>
      <c r="H76" s="8">
        <v>45913.430000000008</v>
      </c>
      <c r="I76" s="8">
        <v>1959</v>
      </c>
      <c r="J76" s="8">
        <v>51679396.32</v>
      </c>
    </row>
    <row r="77" spans="1:10" ht="20.25" x14ac:dyDescent="0.3">
      <c r="A77" s="5">
        <v>7</v>
      </c>
      <c r="B77" s="3" t="s">
        <v>967</v>
      </c>
      <c r="C77" s="14">
        <v>12179.5</v>
      </c>
      <c r="D77" s="15">
        <v>420</v>
      </c>
      <c r="E77" s="16">
        <v>2</v>
      </c>
      <c r="F77" s="18">
        <v>10075097.600000001</v>
      </c>
      <c r="H77" s="8">
        <v>11170.900000000001</v>
      </c>
      <c r="I77" s="8">
        <v>305</v>
      </c>
      <c r="J77" s="8">
        <v>9890638.1399999987</v>
      </c>
    </row>
    <row r="78" spans="1:10" ht="20.25" x14ac:dyDescent="0.3">
      <c r="A78" s="5">
        <v>8</v>
      </c>
      <c r="B78" s="3" t="s">
        <v>968</v>
      </c>
      <c r="C78" s="14">
        <v>3741.9999999999995</v>
      </c>
      <c r="D78" s="15">
        <v>153</v>
      </c>
      <c r="E78" s="16">
        <v>4</v>
      </c>
      <c r="F78" s="18">
        <v>13069363.829999998</v>
      </c>
      <c r="H78" s="8">
        <v>4408.6000000000004</v>
      </c>
      <c r="I78" s="8">
        <v>120</v>
      </c>
      <c r="J78" s="8">
        <v>11422752.699999999</v>
      </c>
    </row>
    <row r="79" spans="1:10" ht="20.25" x14ac:dyDescent="0.3">
      <c r="A79" s="5">
        <v>9</v>
      </c>
      <c r="B79" s="3" t="s">
        <v>969</v>
      </c>
      <c r="C79" s="14">
        <v>4328.05</v>
      </c>
      <c r="D79" s="15">
        <v>121</v>
      </c>
      <c r="E79" s="16">
        <v>2</v>
      </c>
      <c r="F79" s="18">
        <v>8160423</v>
      </c>
      <c r="H79" s="8">
        <v>8897</v>
      </c>
      <c r="I79" s="8">
        <v>313</v>
      </c>
      <c r="J79" s="8">
        <v>9642280</v>
      </c>
    </row>
    <row r="80" spans="1:10" ht="20.25" x14ac:dyDescent="0.3">
      <c r="A80" s="5">
        <v>10</v>
      </c>
      <c r="B80" s="3" t="s">
        <v>970</v>
      </c>
      <c r="C80" s="14">
        <v>3295</v>
      </c>
      <c r="D80" s="15">
        <v>127</v>
      </c>
      <c r="E80" s="16">
        <v>2</v>
      </c>
      <c r="F80" s="18">
        <v>3875920.4000000004</v>
      </c>
      <c r="H80" s="8">
        <v>804.5</v>
      </c>
      <c r="I80" s="8">
        <v>47</v>
      </c>
      <c r="J80" s="8">
        <v>4369866.08</v>
      </c>
    </row>
    <row r="81" spans="1:10" ht="20.25" x14ac:dyDescent="0.3">
      <c r="A81" s="5">
        <v>11</v>
      </c>
      <c r="B81" s="3" t="s">
        <v>972</v>
      </c>
      <c r="C81" s="14">
        <v>983.7</v>
      </c>
      <c r="D81" s="15">
        <v>39</v>
      </c>
      <c r="E81" s="16">
        <v>2</v>
      </c>
      <c r="F81" s="18">
        <v>3008567.42</v>
      </c>
      <c r="H81" s="8">
        <v>1070.8</v>
      </c>
      <c r="I81" s="8">
        <v>42</v>
      </c>
      <c r="J81" s="8">
        <v>2936950.21</v>
      </c>
    </row>
    <row r="82" spans="1:10" ht="20.25" x14ac:dyDescent="0.3">
      <c r="A82" s="5">
        <v>12</v>
      </c>
      <c r="B82" s="3" t="s">
        <v>1020</v>
      </c>
      <c r="C82" s="14">
        <v>618.29999999999995</v>
      </c>
      <c r="D82" s="15">
        <v>30</v>
      </c>
      <c r="E82" s="16">
        <v>1</v>
      </c>
      <c r="F82" s="18">
        <v>3080948</v>
      </c>
      <c r="H82" s="8">
        <v>1426.8</v>
      </c>
      <c r="I82" s="8">
        <v>72</v>
      </c>
      <c r="J82" s="8">
        <v>2773728.46</v>
      </c>
    </row>
    <row r="83" spans="1:10" ht="20.25" x14ac:dyDescent="0.3">
      <c r="A83" s="5">
        <v>13</v>
      </c>
      <c r="B83" s="3" t="s">
        <v>974</v>
      </c>
      <c r="C83" s="14">
        <v>3156.2</v>
      </c>
      <c r="D83" s="15">
        <v>156</v>
      </c>
      <c r="E83" s="16">
        <v>1</v>
      </c>
      <c r="F83" s="18">
        <v>2000000</v>
      </c>
      <c r="H83" s="8">
        <v>456.6</v>
      </c>
      <c r="I83" s="8">
        <v>26</v>
      </c>
      <c r="J83" s="8">
        <v>2158336.3499999996</v>
      </c>
    </row>
    <row r="84" spans="1:10" ht="20.25" x14ac:dyDescent="0.3">
      <c r="A84" s="5">
        <v>14</v>
      </c>
      <c r="B84" s="3" t="s">
        <v>975</v>
      </c>
      <c r="C84" s="14">
        <v>16441</v>
      </c>
      <c r="D84" s="15">
        <v>486</v>
      </c>
      <c r="E84" s="16">
        <v>6</v>
      </c>
      <c r="F84" s="18">
        <v>23342012.82</v>
      </c>
      <c r="H84" s="8">
        <v>3374.6</v>
      </c>
      <c r="I84" s="8">
        <v>144</v>
      </c>
      <c r="J84" s="8">
        <v>2000000</v>
      </c>
    </row>
    <row r="85" spans="1:10" ht="20.25" x14ac:dyDescent="0.3">
      <c r="A85" s="5">
        <v>15</v>
      </c>
      <c r="B85" s="3" t="s">
        <v>976</v>
      </c>
      <c r="C85" s="14">
        <v>5350.31</v>
      </c>
      <c r="D85" s="15">
        <v>213</v>
      </c>
      <c r="E85" s="16">
        <v>2</v>
      </c>
      <c r="F85" s="18">
        <v>11973050.91</v>
      </c>
      <c r="H85" s="8">
        <v>13638.6</v>
      </c>
      <c r="I85" s="8">
        <v>299</v>
      </c>
      <c r="J85" s="8">
        <v>23342011.919999998</v>
      </c>
    </row>
    <row r="86" spans="1:10" ht="20.25" x14ac:dyDescent="0.3">
      <c r="A86" s="5">
        <v>16</v>
      </c>
      <c r="B86" s="3" t="s">
        <v>977</v>
      </c>
      <c r="C86" s="14">
        <v>384.6</v>
      </c>
      <c r="D86" s="15">
        <v>16</v>
      </c>
      <c r="E86" s="16">
        <v>1</v>
      </c>
      <c r="F86" s="18">
        <v>1510014</v>
      </c>
      <c r="H86" s="8">
        <v>5759.0999999999995</v>
      </c>
      <c r="I86" s="8">
        <v>215</v>
      </c>
      <c r="J86" s="8">
        <v>12591900</v>
      </c>
    </row>
    <row r="87" spans="1:10" ht="20.25" x14ac:dyDescent="0.3">
      <c r="A87" s="5">
        <v>17</v>
      </c>
      <c r="B87" s="3" t="s">
        <v>1021</v>
      </c>
      <c r="C87" s="14">
        <v>924.3</v>
      </c>
      <c r="D87" s="15">
        <v>24</v>
      </c>
      <c r="E87" s="16">
        <v>1</v>
      </c>
      <c r="F87" s="18">
        <v>2255220</v>
      </c>
      <c r="H87" s="8">
        <v>396.2</v>
      </c>
      <c r="I87" s="8">
        <v>21</v>
      </c>
      <c r="J87" s="8">
        <v>1724820</v>
      </c>
    </row>
    <row r="88" spans="1:10" ht="20.25" x14ac:dyDescent="0.3">
      <c r="A88" s="5">
        <v>18</v>
      </c>
      <c r="B88" s="3" t="s">
        <v>1022</v>
      </c>
      <c r="C88" s="14">
        <v>622.4</v>
      </c>
      <c r="D88" s="15">
        <v>35</v>
      </c>
      <c r="E88" s="16">
        <v>1</v>
      </c>
      <c r="F88" s="18">
        <v>2610900</v>
      </c>
      <c r="H88" s="8">
        <v>1011.8</v>
      </c>
      <c r="I88" s="8">
        <v>26</v>
      </c>
      <c r="J88" s="8">
        <v>1739107.3499999999</v>
      </c>
    </row>
    <row r="89" spans="1:10" ht="20.25" x14ac:dyDescent="0.3">
      <c r="A89" s="5">
        <v>19</v>
      </c>
      <c r="B89" s="3" t="s">
        <v>1023</v>
      </c>
      <c r="C89" s="14">
        <v>531.9</v>
      </c>
      <c r="D89" s="15">
        <v>22</v>
      </c>
      <c r="E89" s="16">
        <v>1</v>
      </c>
      <c r="F89" s="18">
        <v>3133080</v>
      </c>
      <c r="H89" s="8">
        <v>594.20000000000005</v>
      </c>
      <c r="I89" s="8">
        <v>23</v>
      </c>
      <c r="J89" s="8">
        <v>3373804.98</v>
      </c>
    </row>
    <row r="90" spans="1:10" ht="20.25" x14ac:dyDescent="0.3">
      <c r="A90" s="5">
        <v>20</v>
      </c>
      <c r="B90" s="3" t="s">
        <v>981</v>
      </c>
      <c r="C90" s="14">
        <v>7845.75</v>
      </c>
      <c r="D90" s="15">
        <v>225</v>
      </c>
      <c r="E90" s="16">
        <v>1</v>
      </c>
      <c r="F90" s="18">
        <v>7250046.1200000001</v>
      </c>
      <c r="H90" s="8">
        <v>906.9</v>
      </c>
      <c r="I90" s="8">
        <v>32</v>
      </c>
      <c r="J90" s="8">
        <v>3916350</v>
      </c>
    </row>
    <row r="91" spans="1:10" ht="20.25" x14ac:dyDescent="0.3">
      <c r="A91" s="5">
        <v>21</v>
      </c>
      <c r="B91" s="3" t="s">
        <v>982</v>
      </c>
      <c r="C91" s="14">
        <v>550.20000000000005</v>
      </c>
      <c r="D91" s="15">
        <v>20</v>
      </c>
      <c r="E91" s="16">
        <v>1</v>
      </c>
      <c r="F91" s="18">
        <v>2259013.8299999996</v>
      </c>
      <c r="H91" s="8">
        <v>2184</v>
      </c>
      <c r="I91" s="8">
        <v>57</v>
      </c>
      <c r="J91" s="8">
        <v>3516578.96</v>
      </c>
    </row>
    <row r="92" spans="1:10" ht="20.25" x14ac:dyDescent="0.3">
      <c r="A92" s="5">
        <v>22</v>
      </c>
      <c r="B92" s="3" t="s">
        <v>1024</v>
      </c>
      <c r="C92" s="14">
        <v>1206.8</v>
      </c>
      <c r="D92" s="15">
        <v>30</v>
      </c>
      <c r="E92" s="16">
        <v>1</v>
      </c>
      <c r="F92" s="18">
        <v>2622646.19</v>
      </c>
      <c r="H92" s="8">
        <v>1069.5</v>
      </c>
      <c r="I92" s="8">
        <v>39</v>
      </c>
      <c r="J92" s="8">
        <v>3598749.4899999998</v>
      </c>
    </row>
    <row r="93" spans="1:10" ht="20.25" x14ac:dyDescent="0.3">
      <c r="A93" s="5">
        <v>23</v>
      </c>
      <c r="B93" s="3" t="s">
        <v>985</v>
      </c>
      <c r="C93" s="14">
        <v>14693.869999999999</v>
      </c>
      <c r="D93" s="15">
        <v>542</v>
      </c>
      <c r="E93" s="16">
        <v>8</v>
      </c>
      <c r="F93" s="18">
        <v>29283340</v>
      </c>
      <c r="H93" s="8">
        <v>630</v>
      </c>
      <c r="I93" s="8">
        <v>32</v>
      </c>
      <c r="J93" s="8">
        <v>3488946.79</v>
      </c>
    </row>
    <row r="94" spans="1:10" ht="20.25" x14ac:dyDescent="0.3">
      <c r="A94" s="5">
        <v>24</v>
      </c>
      <c r="B94" s="3" t="s">
        <v>989</v>
      </c>
      <c r="C94" s="14">
        <v>791.5</v>
      </c>
      <c r="D94" s="15">
        <v>42</v>
      </c>
      <c r="E94" s="16">
        <v>1</v>
      </c>
      <c r="F94" s="18">
        <v>3328825.5</v>
      </c>
      <c r="H94" s="8">
        <v>626.5</v>
      </c>
      <c r="I94" s="8">
        <v>23</v>
      </c>
      <c r="J94" s="8">
        <v>1538879.17</v>
      </c>
    </row>
    <row r="95" spans="1:10" ht="20.25" x14ac:dyDescent="0.3">
      <c r="A95" s="5">
        <v>25</v>
      </c>
      <c r="B95" s="3" t="s">
        <v>988</v>
      </c>
      <c r="C95" s="14">
        <v>910.90000000000009</v>
      </c>
      <c r="D95" s="15">
        <v>39</v>
      </c>
      <c r="E95" s="16">
        <v>2</v>
      </c>
      <c r="F95" s="18">
        <v>5279138.41</v>
      </c>
      <c r="H95" s="8">
        <v>20161.96</v>
      </c>
      <c r="I95" s="8">
        <v>621</v>
      </c>
      <c r="J95" s="8">
        <v>28415186.600000001</v>
      </c>
    </row>
    <row r="96" spans="1:10" ht="20.25" x14ac:dyDescent="0.3">
      <c r="A96" s="5">
        <v>26</v>
      </c>
      <c r="B96" s="3" t="s">
        <v>1025</v>
      </c>
      <c r="C96" s="14">
        <v>960.39</v>
      </c>
      <c r="D96" s="15">
        <v>48</v>
      </c>
      <c r="E96" s="16">
        <v>1</v>
      </c>
      <c r="F96" s="18">
        <v>4178956.32</v>
      </c>
      <c r="H96" s="8">
        <v>1573</v>
      </c>
      <c r="I96" s="8">
        <v>68</v>
      </c>
      <c r="J96" s="8">
        <v>5777967.8699999992</v>
      </c>
    </row>
    <row r="97" spans="1:10" ht="20.25" x14ac:dyDescent="0.3">
      <c r="A97" s="5">
        <v>27</v>
      </c>
      <c r="B97" s="3" t="s">
        <v>986</v>
      </c>
      <c r="C97" s="14">
        <v>388.8</v>
      </c>
      <c r="D97" s="15">
        <v>14</v>
      </c>
      <c r="E97" s="16">
        <v>1</v>
      </c>
      <c r="F97" s="18">
        <v>1889236.5</v>
      </c>
      <c r="H97" s="8">
        <v>1266.2</v>
      </c>
      <c r="I97" s="8">
        <v>52</v>
      </c>
      <c r="J97" s="8">
        <v>4715781.71</v>
      </c>
    </row>
    <row r="98" spans="1:10" ht="20.25" x14ac:dyDescent="0.3">
      <c r="A98" s="5">
        <v>28</v>
      </c>
      <c r="B98" s="3" t="s">
        <v>990</v>
      </c>
      <c r="C98" s="14">
        <v>3179.8</v>
      </c>
      <c r="D98" s="15">
        <v>106</v>
      </c>
      <c r="E98" s="16">
        <v>4</v>
      </c>
      <c r="F98" s="18">
        <v>10103503.050000001</v>
      </c>
      <c r="H98" s="8">
        <v>703.5</v>
      </c>
      <c r="I98" s="8">
        <v>36</v>
      </c>
      <c r="J98" s="8">
        <v>2590114.16</v>
      </c>
    </row>
    <row r="99" spans="1:10" ht="20.25" x14ac:dyDescent="0.3">
      <c r="A99" s="5">
        <v>29</v>
      </c>
      <c r="B99" s="3" t="s">
        <v>1026</v>
      </c>
      <c r="C99" s="14">
        <v>530.5</v>
      </c>
      <c r="D99" s="15">
        <v>25</v>
      </c>
      <c r="E99" s="16">
        <v>2</v>
      </c>
      <c r="F99" s="18">
        <v>2766932.97</v>
      </c>
      <c r="H99" s="8">
        <v>1217.2</v>
      </c>
      <c r="I99" s="8">
        <v>47</v>
      </c>
      <c r="J99" s="8">
        <v>1456533.11</v>
      </c>
    </row>
    <row r="100" spans="1:10" ht="20.25" x14ac:dyDescent="0.3">
      <c r="A100" s="5">
        <v>30</v>
      </c>
      <c r="B100" s="3" t="s">
        <v>1027</v>
      </c>
      <c r="C100" s="14">
        <v>654.5</v>
      </c>
      <c r="D100" s="15">
        <v>19</v>
      </c>
      <c r="E100" s="16">
        <v>1</v>
      </c>
      <c r="F100" s="18">
        <v>2568179.12</v>
      </c>
      <c r="H100" s="8">
        <v>1774</v>
      </c>
      <c r="I100" s="8">
        <v>80</v>
      </c>
      <c r="J100" s="8">
        <v>10290828.25</v>
      </c>
    </row>
    <row r="101" spans="1:10" ht="20.25" x14ac:dyDescent="0.3">
      <c r="A101" s="5">
        <v>31</v>
      </c>
      <c r="B101" s="3" t="s">
        <v>993</v>
      </c>
      <c r="C101" s="14">
        <v>1244.4000000000001</v>
      </c>
      <c r="D101" s="15">
        <v>34</v>
      </c>
      <c r="E101" s="16">
        <v>1</v>
      </c>
      <c r="F101" s="18">
        <v>2981647.8</v>
      </c>
      <c r="H101" s="8">
        <v>609</v>
      </c>
      <c r="I101" s="8">
        <v>31</v>
      </c>
      <c r="J101" s="8">
        <v>3013803.8600000003</v>
      </c>
    </row>
    <row r="102" spans="1:10" ht="20.25" x14ac:dyDescent="0.3">
      <c r="A102" s="5">
        <v>32</v>
      </c>
      <c r="B102" s="3" t="s">
        <v>1028</v>
      </c>
      <c r="C102" s="14">
        <v>948.2</v>
      </c>
      <c r="D102" s="15">
        <v>43</v>
      </c>
      <c r="E102" s="16">
        <v>1</v>
      </c>
      <c r="F102" s="18">
        <v>4290230.8800000008</v>
      </c>
      <c r="H102" s="8">
        <v>616</v>
      </c>
      <c r="I102" s="8">
        <v>21</v>
      </c>
      <c r="J102" s="8">
        <v>2036502</v>
      </c>
    </row>
    <row r="103" spans="1:10" ht="20.25" x14ac:dyDescent="0.3">
      <c r="A103" s="5">
        <v>33</v>
      </c>
      <c r="B103" s="3" t="s">
        <v>994</v>
      </c>
      <c r="C103" s="14">
        <v>779.2</v>
      </c>
      <c r="D103" s="15">
        <v>33</v>
      </c>
      <c r="E103" s="16">
        <v>1</v>
      </c>
      <c r="F103" s="18">
        <v>2903320.8000000003</v>
      </c>
      <c r="H103" s="8">
        <v>772.9</v>
      </c>
      <c r="I103" s="8">
        <v>32</v>
      </c>
      <c r="J103" s="8">
        <v>3592598.4</v>
      </c>
    </row>
    <row r="104" spans="1:10" ht="20.25" x14ac:dyDescent="0.3">
      <c r="A104" s="5">
        <v>34</v>
      </c>
      <c r="B104" s="3" t="s">
        <v>996</v>
      </c>
      <c r="C104" s="14">
        <v>1015.6</v>
      </c>
      <c r="D104" s="15">
        <v>47</v>
      </c>
      <c r="E104" s="16">
        <v>1</v>
      </c>
      <c r="F104" s="18">
        <v>3826397.3000000003</v>
      </c>
      <c r="H104" s="8">
        <v>976.3</v>
      </c>
      <c r="I104" s="8">
        <v>36</v>
      </c>
      <c r="J104" s="8">
        <v>4454195.3999999994</v>
      </c>
    </row>
    <row r="105" spans="1:10" ht="20.25" x14ac:dyDescent="0.3">
      <c r="A105" s="5">
        <v>35</v>
      </c>
      <c r="B105" s="3" t="s">
        <v>1002</v>
      </c>
      <c r="C105" s="14">
        <v>5979.1</v>
      </c>
      <c r="D105" s="15">
        <v>217</v>
      </c>
      <c r="E105" s="16">
        <v>1</v>
      </c>
      <c r="F105" s="18">
        <v>5858309.4800000004</v>
      </c>
      <c r="H105" s="8">
        <v>781.7</v>
      </c>
      <c r="I105" s="8">
        <v>25</v>
      </c>
      <c r="J105" s="8">
        <v>4839701.7600000007</v>
      </c>
    </row>
    <row r="106" spans="1:10" ht="20.25" x14ac:dyDescent="0.3">
      <c r="A106" s="5">
        <v>36</v>
      </c>
      <c r="B106" s="3" t="s">
        <v>1029</v>
      </c>
      <c r="C106" s="14">
        <v>822.2</v>
      </c>
      <c r="D106" s="15">
        <v>34</v>
      </c>
      <c r="E106" s="16">
        <v>1</v>
      </c>
      <c r="F106" s="18">
        <v>3274450.4</v>
      </c>
      <c r="H106" s="8">
        <v>792.9</v>
      </c>
      <c r="I106" s="8">
        <v>42</v>
      </c>
      <c r="J106" s="8">
        <v>3231458.3</v>
      </c>
    </row>
    <row r="107" spans="1:10" ht="20.25" x14ac:dyDescent="0.3">
      <c r="A107" s="5">
        <v>37</v>
      </c>
      <c r="B107" s="3" t="s">
        <v>997</v>
      </c>
      <c r="C107" s="14">
        <v>5287.69</v>
      </c>
      <c r="D107" s="15">
        <v>232</v>
      </c>
      <c r="E107" s="16">
        <v>2</v>
      </c>
      <c r="F107" s="18">
        <v>8691367.4299999997</v>
      </c>
      <c r="H107" s="8">
        <v>9443</v>
      </c>
      <c r="I107" s="8">
        <v>371</v>
      </c>
      <c r="J107" s="8">
        <v>16849360.93</v>
      </c>
    </row>
    <row r="108" spans="1:10" ht="20.25" x14ac:dyDescent="0.3">
      <c r="A108" s="5">
        <v>38</v>
      </c>
      <c r="B108" s="3" t="s">
        <v>998</v>
      </c>
      <c r="C108" s="14">
        <v>5889.36</v>
      </c>
      <c r="D108" s="15">
        <v>172</v>
      </c>
      <c r="E108" s="16">
        <v>1</v>
      </c>
      <c r="F108" s="18">
        <v>7408727.5099999998</v>
      </c>
      <c r="H108" s="8">
        <v>2168.41</v>
      </c>
      <c r="I108" s="8">
        <v>62</v>
      </c>
      <c r="J108" s="8">
        <v>3799734.79</v>
      </c>
    </row>
    <row r="109" spans="1:10" ht="20.25" x14ac:dyDescent="0.3">
      <c r="A109" s="5">
        <v>39</v>
      </c>
      <c r="B109" s="3" t="s">
        <v>999</v>
      </c>
      <c r="C109" s="14">
        <v>485.3</v>
      </c>
      <c r="D109" s="15">
        <v>24</v>
      </c>
      <c r="E109" s="16">
        <v>1</v>
      </c>
      <c r="F109" s="18">
        <v>2311215.4500000002</v>
      </c>
      <c r="H109" s="8">
        <v>780.3</v>
      </c>
      <c r="I109" s="8">
        <v>24</v>
      </c>
      <c r="J109" s="8">
        <v>2311215.4500000002</v>
      </c>
    </row>
    <row r="110" spans="1:10" ht="20.25" x14ac:dyDescent="0.3">
      <c r="A110" s="5">
        <v>40</v>
      </c>
      <c r="B110" s="3" t="s">
        <v>1001</v>
      </c>
      <c r="C110" s="14">
        <v>4891.9000000000005</v>
      </c>
      <c r="D110" s="15">
        <v>172</v>
      </c>
      <c r="E110" s="16">
        <v>5</v>
      </c>
      <c r="F110" s="18">
        <v>16487311.32</v>
      </c>
      <c r="H110" s="8">
        <v>540.79999999999995</v>
      </c>
      <c r="I110" s="8">
        <v>15</v>
      </c>
      <c r="J110" s="8">
        <v>3215375.5700000003</v>
      </c>
    </row>
    <row r="111" spans="1:10" ht="20.25" x14ac:dyDescent="0.3">
      <c r="A111" s="5">
        <v>41</v>
      </c>
      <c r="B111" s="3" t="s">
        <v>1003</v>
      </c>
      <c r="C111" s="14">
        <v>4053.7</v>
      </c>
      <c r="D111" s="15">
        <v>118</v>
      </c>
      <c r="E111" s="16">
        <v>2</v>
      </c>
      <c r="F111" s="18">
        <v>6032850.6600000001</v>
      </c>
      <c r="H111" s="8">
        <v>2550.6999999999998</v>
      </c>
      <c r="I111" s="8">
        <v>119</v>
      </c>
      <c r="J111" s="8">
        <v>10672314.84</v>
      </c>
    </row>
    <row r="112" spans="1:10" ht="20.25" x14ac:dyDescent="0.3">
      <c r="A112" s="5">
        <v>42</v>
      </c>
      <c r="B112" s="3" t="s">
        <v>1030</v>
      </c>
      <c r="C112" s="14">
        <v>545.34</v>
      </c>
      <c r="D112" s="15">
        <v>22</v>
      </c>
      <c r="E112" s="16">
        <v>1</v>
      </c>
      <c r="F112" s="18">
        <v>1799918.22</v>
      </c>
      <c r="H112" s="8">
        <v>5727.7</v>
      </c>
      <c r="I112" s="8">
        <v>188</v>
      </c>
      <c r="J112" s="8">
        <v>6053192.4699999997</v>
      </c>
    </row>
    <row r="113" spans="1:10" ht="20.25" x14ac:dyDescent="0.3">
      <c r="A113" s="5">
        <v>43</v>
      </c>
      <c r="B113" s="3" t="s">
        <v>1031</v>
      </c>
      <c r="C113" s="14">
        <v>2138.8000000000002</v>
      </c>
      <c r="D113" s="15">
        <v>56</v>
      </c>
      <c r="E113" s="16">
        <v>1</v>
      </c>
      <c r="F113" s="18">
        <v>3446408.27</v>
      </c>
      <c r="H113" s="8">
        <v>1040.7</v>
      </c>
      <c r="I113" s="8">
        <v>44</v>
      </c>
      <c r="J113" s="8">
        <v>4804056</v>
      </c>
    </row>
    <row r="114" spans="1:10" ht="20.25" x14ac:dyDescent="0.3">
      <c r="A114" s="5">
        <v>44</v>
      </c>
      <c r="B114" s="3" t="s">
        <v>1005</v>
      </c>
      <c r="C114" s="14">
        <v>1367.9</v>
      </c>
      <c r="D114" s="15">
        <v>64</v>
      </c>
      <c r="E114" s="16">
        <v>1</v>
      </c>
      <c r="F114" s="18">
        <v>2957808</v>
      </c>
      <c r="H114" s="8">
        <v>3554.5</v>
      </c>
      <c r="I114" s="8">
        <v>145</v>
      </c>
      <c r="J114" s="8">
        <v>7284801.9000000004</v>
      </c>
    </row>
    <row r="115" spans="1:10" ht="20.25" x14ac:dyDescent="0.3">
      <c r="A115" s="5">
        <v>45</v>
      </c>
      <c r="B115" s="3" t="s">
        <v>1006</v>
      </c>
      <c r="C115" s="14">
        <v>2208.39</v>
      </c>
      <c r="D115" s="15">
        <v>74</v>
      </c>
      <c r="E115" s="16">
        <v>1</v>
      </c>
      <c r="F115" s="18">
        <v>4651054.3499999996</v>
      </c>
      <c r="H115" s="8">
        <v>2640.94</v>
      </c>
      <c r="I115" s="8">
        <v>88</v>
      </c>
      <c r="J115" s="8">
        <v>4011881.02</v>
      </c>
    </row>
    <row r="116" spans="1:10" ht="20.25" x14ac:dyDescent="0.3">
      <c r="A116" s="5">
        <v>46</v>
      </c>
      <c r="B116" s="3" t="s">
        <v>1032</v>
      </c>
      <c r="C116" s="14">
        <v>11211.2</v>
      </c>
      <c r="D116" s="15">
        <v>304</v>
      </c>
      <c r="E116" s="16">
        <v>3</v>
      </c>
      <c r="F116" s="18">
        <v>15298671.6</v>
      </c>
      <c r="H116" s="8">
        <v>4173.7</v>
      </c>
      <c r="I116" s="8">
        <v>171</v>
      </c>
      <c r="J116" s="8">
        <v>6026117.5699999994</v>
      </c>
    </row>
    <row r="117" spans="1:10" ht="20.25" x14ac:dyDescent="0.3">
      <c r="A117" s="5">
        <v>47</v>
      </c>
      <c r="B117" s="3" t="s">
        <v>1008</v>
      </c>
      <c r="C117" s="14">
        <v>13710.33</v>
      </c>
      <c r="D117" s="15">
        <v>580</v>
      </c>
      <c r="E117" s="16">
        <v>3</v>
      </c>
      <c r="F117" s="18">
        <v>15621829.470000001</v>
      </c>
      <c r="H117" s="8">
        <v>8514.9</v>
      </c>
      <c r="I117" s="8">
        <v>327</v>
      </c>
      <c r="J117" s="8">
        <v>12459674.15</v>
      </c>
    </row>
    <row r="118" spans="1:10" ht="20.25" x14ac:dyDescent="0.3">
      <c r="A118" s="5">
        <v>48</v>
      </c>
      <c r="B118" s="3" t="s">
        <v>1009</v>
      </c>
      <c r="C118" s="14">
        <v>4401.9799999999996</v>
      </c>
      <c r="D118" s="15">
        <v>148</v>
      </c>
      <c r="E118" s="16">
        <v>2</v>
      </c>
      <c r="F118" s="18">
        <v>9023270.3999999985</v>
      </c>
      <c r="H118" s="8">
        <v>14680.3</v>
      </c>
      <c r="I118" s="8">
        <v>685</v>
      </c>
      <c r="J118" s="8">
        <v>13993215.270000001</v>
      </c>
    </row>
    <row r="119" spans="1:10" ht="20.25" x14ac:dyDescent="0.3">
      <c r="A119" s="5">
        <v>49</v>
      </c>
      <c r="B119" s="3" t="s">
        <v>1011</v>
      </c>
      <c r="C119" s="14">
        <v>708.1</v>
      </c>
      <c r="D119" s="15">
        <v>43</v>
      </c>
      <c r="E119" s="16">
        <v>1</v>
      </c>
      <c r="F119" s="18">
        <v>3080862</v>
      </c>
      <c r="H119" s="8">
        <v>4947</v>
      </c>
      <c r="I119" s="8">
        <v>164</v>
      </c>
      <c r="J119" s="8">
        <v>9221698.8000000007</v>
      </c>
    </row>
    <row r="120" spans="1:10" ht="20.25" x14ac:dyDescent="0.3">
      <c r="A120" s="5">
        <v>50</v>
      </c>
      <c r="B120" s="3" t="s">
        <v>1033</v>
      </c>
      <c r="C120" s="14">
        <v>788.3</v>
      </c>
      <c r="D120" s="15">
        <v>20</v>
      </c>
      <c r="E120" s="16">
        <v>1</v>
      </c>
      <c r="F120" s="18">
        <v>3655260</v>
      </c>
      <c r="H120" s="8">
        <v>726</v>
      </c>
      <c r="I120" s="8">
        <v>28</v>
      </c>
      <c r="J120" s="8">
        <v>3623929.1999999997</v>
      </c>
    </row>
    <row r="121" spans="1:10" ht="20.25" x14ac:dyDescent="0.3">
      <c r="A121" s="5">
        <v>51</v>
      </c>
      <c r="B121" s="3" t="s">
        <v>1034</v>
      </c>
      <c r="C121" s="14">
        <v>707.1</v>
      </c>
      <c r="D121" s="15">
        <v>32</v>
      </c>
      <c r="E121" s="16">
        <v>1</v>
      </c>
      <c r="F121" s="18">
        <v>3080862</v>
      </c>
      <c r="H121" s="8">
        <v>675.9</v>
      </c>
      <c r="I121" s="8">
        <v>32</v>
      </c>
      <c r="J121" s="8">
        <v>3080862</v>
      </c>
    </row>
    <row r="122" spans="1:10" ht="20.25" x14ac:dyDescent="0.3">
      <c r="A122" s="5">
        <v>52</v>
      </c>
      <c r="B122" s="3" t="s">
        <v>1013</v>
      </c>
      <c r="C122" s="14">
        <v>2386.1999999999998</v>
      </c>
      <c r="D122" s="15">
        <v>70</v>
      </c>
      <c r="E122" s="16">
        <v>3</v>
      </c>
      <c r="F122" s="18">
        <v>7774419.2400000002</v>
      </c>
      <c r="H122" s="8">
        <v>611.5</v>
      </c>
      <c r="I122" s="8">
        <v>28</v>
      </c>
      <c r="J122" s="8">
        <v>2610892.59</v>
      </c>
    </row>
    <row r="123" spans="1:10" ht="20.25" x14ac:dyDescent="0.3">
      <c r="A123" s="5">
        <v>53</v>
      </c>
      <c r="B123" s="3" t="s">
        <v>1014</v>
      </c>
      <c r="C123" s="14">
        <v>363.9</v>
      </c>
      <c r="D123" s="15">
        <v>14</v>
      </c>
      <c r="E123" s="16">
        <v>1</v>
      </c>
      <c r="F123" s="18">
        <v>1660050</v>
      </c>
      <c r="H123" s="8">
        <v>2373.5</v>
      </c>
      <c r="I123" s="8">
        <v>77</v>
      </c>
      <c r="J123" s="8">
        <v>6332416.4000000004</v>
      </c>
    </row>
    <row r="124" spans="1:10" ht="20.25" x14ac:dyDescent="0.3">
      <c r="A124" s="5">
        <v>54</v>
      </c>
      <c r="B124" s="3" t="s">
        <v>1035</v>
      </c>
      <c r="C124" s="14">
        <v>834.7</v>
      </c>
      <c r="D124" s="15">
        <v>54</v>
      </c>
      <c r="E124" s="16">
        <v>1</v>
      </c>
      <c r="F124" s="18">
        <v>4275483</v>
      </c>
      <c r="H124" s="8">
        <v>789</v>
      </c>
      <c r="I124" s="8">
        <v>64</v>
      </c>
      <c r="J124" s="8">
        <v>3026194.08</v>
      </c>
    </row>
    <row r="125" spans="1:10" ht="20.25" x14ac:dyDescent="0.3">
      <c r="A125" s="5">
        <v>55</v>
      </c>
      <c r="B125" s="3" t="s">
        <v>1017</v>
      </c>
      <c r="C125" s="14">
        <v>2424.8000000000002</v>
      </c>
      <c r="D125" s="15">
        <v>86</v>
      </c>
      <c r="E125" s="16">
        <v>2</v>
      </c>
      <c r="F125" s="18">
        <v>9113700</v>
      </c>
      <c r="H125" s="8">
        <v>351</v>
      </c>
      <c r="I125" s="8">
        <v>18</v>
      </c>
      <c r="J125" s="8">
        <v>3600600</v>
      </c>
    </row>
    <row r="126" spans="1:10" ht="20.25" x14ac:dyDescent="0.3">
      <c r="A126" s="5">
        <v>56</v>
      </c>
      <c r="B126" s="3" t="s">
        <v>1018</v>
      </c>
      <c r="C126" s="14">
        <v>813.6</v>
      </c>
      <c r="D126" s="15">
        <v>16</v>
      </c>
      <c r="E126" s="16">
        <v>1</v>
      </c>
      <c r="F126" s="18">
        <v>3498600</v>
      </c>
      <c r="H126" s="8">
        <v>626</v>
      </c>
      <c r="I126" s="8">
        <v>23</v>
      </c>
      <c r="J126" s="8">
        <v>1917600</v>
      </c>
    </row>
    <row r="127" spans="1:10" ht="20.25" x14ac:dyDescent="0.3">
      <c r="A127" s="5">
        <v>57</v>
      </c>
      <c r="B127" s="3" t="s">
        <v>1036</v>
      </c>
      <c r="C127" s="14">
        <v>791.9</v>
      </c>
      <c r="D127" s="15">
        <v>22</v>
      </c>
      <c r="E127" s="6">
        <v>1</v>
      </c>
      <c r="F127" s="18">
        <v>3230340</v>
      </c>
      <c r="H127" s="8">
        <v>4977.8</v>
      </c>
      <c r="I127" s="8">
        <v>158</v>
      </c>
      <c r="J127" s="8">
        <v>14392200</v>
      </c>
    </row>
    <row r="128" spans="1:10" ht="20.25" x14ac:dyDescent="0.3">
      <c r="A128" s="3" t="s">
        <v>821</v>
      </c>
      <c r="B128" s="21"/>
      <c r="C128" s="14">
        <f>SUM(C129:C186)</f>
        <v>541028.50999999989</v>
      </c>
      <c r="D128" s="15">
        <f t="shared" ref="D128:F128" si="3">SUM(D129:D186)</f>
        <v>20784</v>
      </c>
      <c r="E128" s="15">
        <f>SUM(E129:E186)</f>
        <v>215</v>
      </c>
      <c r="F128" s="14">
        <f t="shared" si="3"/>
        <v>792144752.4799999</v>
      </c>
      <c r="H128" s="8">
        <v>715.9</v>
      </c>
      <c r="I128" s="8">
        <v>16</v>
      </c>
      <c r="J128" s="8">
        <v>3396600</v>
      </c>
    </row>
    <row r="129" spans="1:10" ht="20.25" x14ac:dyDescent="0.3">
      <c r="A129" s="5">
        <v>1</v>
      </c>
      <c r="B129" s="3" t="s">
        <v>1058</v>
      </c>
      <c r="C129" s="14">
        <v>211287.39999999997</v>
      </c>
      <c r="D129" s="15">
        <v>8729</v>
      </c>
      <c r="E129" s="6">
        <v>59</v>
      </c>
      <c r="F129" s="18">
        <v>216853215.43000004</v>
      </c>
      <c r="H129" s="8">
        <v>209231.22999999995</v>
      </c>
      <c r="I129" s="8">
        <v>8552</v>
      </c>
      <c r="J129" s="8">
        <v>216853215.43000004</v>
      </c>
    </row>
    <row r="130" spans="1:10" ht="20.25" x14ac:dyDescent="0.3">
      <c r="A130" s="5">
        <v>2</v>
      </c>
      <c r="B130" s="3" t="s">
        <v>962</v>
      </c>
      <c r="C130" s="14">
        <v>15519.199999999999</v>
      </c>
      <c r="D130" s="15">
        <v>787</v>
      </c>
      <c r="E130" s="16">
        <v>14</v>
      </c>
      <c r="F130" s="18">
        <v>45048314.759999998</v>
      </c>
      <c r="H130" s="8">
        <v>15519.199999999999</v>
      </c>
      <c r="I130" s="8">
        <v>787</v>
      </c>
      <c r="J130" s="8">
        <v>45048314.759999998</v>
      </c>
    </row>
    <row r="131" spans="1:10" ht="20.25" x14ac:dyDescent="0.3">
      <c r="A131" s="5">
        <v>3</v>
      </c>
      <c r="B131" s="3" t="s">
        <v>963</v>
      </c>
      <c r="C131" s="14">
        <v>55301.200000000004</v>
      </c>
      <c r="D131" s="15">
        <v>2316</v>
      </c>
      <c r="E131" s="16">
        <v>27</v>
      </c>
      <c r="F131" s="18">
        <v>91626897.959999993</v>
      </c>
      <c r="H131" s="8">
        <v>55253.150000000009</v>
      </c>
      <c r="I131" s="8">
        <v>2316</v>
      </c>
      <c r="J131" s="8">
        <v>91626897.959999993</v>
      </c>
    </row>
    <row r="132" spans="1:10" ht="20.25" x14ac:dyDescent="0.3">
      <c r="A132" s="5">
        <v>4</v>
      </c>
      <c r="B132" s="4" t="s">
        <v>964</v>
      </c>
      <c r="C132" s="14">
        <v>29129.910000000003</v>
      </c>
      <c r="D132" s="15">
        <v>890</v>
      </c>
      <c r="E132" s="16">
        <v>11</v>
      </c>
      <c r="F132" s="18">
        <v>44137673.11999999</v>
      </c>
      <c r="H132" s="8">
        <v>26773.05</v>
      </c>
      <c r="I132" s="8">
        <v>869</v>
      </c>
      <c r="J132" s="8">
        <v>44137673.120000005</v>
      </c>
    </row>
    <row r="133" spans="1:10" ht="20.25" x14ac:dyDescent="0.3">
      <c r="A133" s="5">
        <v>5</v>
      </c>
      <c r="B133" s="3" t="s">
        <v>965</v>
      </c>
      <c r="C133" s="14">
        <v>13712.7</v>
      </c>
      <c r="D133" s="15">
        <v>336</v>
      </c>
      <c r="E133" s="16">
        <v>2</v>
      </c>
      <c r="F133" s="18">
        <v>21856214.649999999</v>
      </c>
      <c r="H133" s="8">
        <v>13712.7</v>
      </c>
      <c r="I133" s="8">
        <v>336</v>
      </c>
      <c r="J133" s="8">
        <v>21856214.650000002</v>
      </c>
    </row>
    <row r="134" spans="1:10" ht="20.25" x14ac:dyDescent="0.3">
      <c r="A134" s="5">
        <v>6</v>
      </c>
      <c r="B134" s="3" t="s">
        <v>966</v>
      </c>
      <c r="C134" s="14">
        <v>45915.810000000005</v>
      </c>
      <c r="D134" s="15">
        <v>1959</v>
      </c>
      <c r="E134" s="16">
        <v>8</v>
      </c>
      <c r="F134" s="18">
        <v>51679396.32</v>
      </c>
      <c r="H134" s="8">
        <v>45913.430000000008</v>
      </c>
      <c r="I134" s="8">
        <v>1959</v>
      </c>
      <c r="J134" s="8">
        <v>51679396.32</v>
      </c>
    </row>
    <row r="135" spans="1:10" ht="20.25" x14ac:dyDescent="0.3">
      <c r="A135" s="5">
        <v>7</v>
      </c>
      <c r="B135" s="3" t="s">
        <v>967</v>
      </c>
      <c r="C135" s="14">
        <v>10829.900000000001</v>
      </c>
      <c r="D135" s="15">
        <v>305</v>
      </c>
      <c r="E135" s="16">
        <v>3</v>
      </c>
      <c r="F135" s="18">
        <v>9890638.1399999987</v>
      </c>
      <c r="H135" s="8">
        <v>11170.900000000001</v>
      </c>
      <c r="I135" s="8">
        <v>305</v>
      </c>
      <c r="J135" s="8">
        <v>9890638.1399999987</v>
      </c>
    </row>
    <row r="136" spans="1:10" ht="20.25" x14ac:dyDescent="0.3">
      <c r="A136" s="5">
        <v>8</v>
      </c>
      <c r="B136" s="3" t="s">
        <v>968</v>
      </c>
      <c r="C136" s="14">
        <v>4408.6000000000004</v>
      </c>
      <c r="D136" s="15">
        <v>120</v>
      </c>
      <c r="E136" s="16">
        <v>2</v>
      </c>
      <c r="F136" s="18">
        <v>11422752.699999999</v>
      </c>
      <c r="H136" s="8">
        <v>4408.6000000000004</v>
      </c>
      <c r="I136" s="8">
        <v>120</v>
      </c>
      <c r="J136" s="8">
        <v>11422752.699999999</v>
      </c>
    </row>
    <row r="137" spans="1:10" ht="20.25" x14ac:dyDescent="0.3">
      <c r="A137" s="5">
        <v>9</v>
      </c>
      <c r="B137" s="3" t="s">
        <v>969</v>
      </c>
      <c r="C137" s="14">
        <v>8897</v>
      </c>
      <c r="D137" s="15">
        <v>313</v>
      </c>
      <c r="E137" s="16">
        <v>2</v>
      </c>
      <c r="F137" s="18">
        <v>9642280</v>
      </c>
      <c r="H137" s="8">
        <v>8897</v>
      </c>
      <c r="I137" s="8">
        <v>313</v>
      </c>
      <c r="J137" s="8">
        <v>9642280</v>
      </c>
    </row>
    <row r="138" spans="1:10" ht="20.25" x14ac:dyDescent="0.3">
      <c r="A138" s="5">
        <v>10</v>
      </c>
      <c r="B138" s="3" t="s">
        <v>970</v>
      </c>
      <c r="C138" s="14">
        <v>1801.1</v>
      </c>
      <c r="D138" s="15">
        <v>15</v>
      </c>
      <c r="E138" s="16">
        <v>1</v>
      </c>
      <c r="F138" s="18">
        <v>4369866.08</v>
      </c>
      <c r="H138" s="8">
        <v>804.5</v>
      </c>
      <c r="I138" s="8">
        <v>47</v>
      </c>
      <c r="J138" s="8">
        <v>4369866.08</v>
      </c>
    </row>
    <row r="139" spans="1:10" ht="20.25" x14ac:dyDescent="0.3">
      <c r="A139" s="5">
        <v>11</v>
      </c>
      <c r="B139" s="3" t="s">
        <v>971</v>
      </c>
      <c r="C139" s="14">
        <v>1070.8</v>
      </c>
      <c r="D139" s="15">
        <v>42</v>
      </c>
      <c r="E139" s="16">
        <v>1</v>
      </c>
      <c r="F139" s="18">
        <v>2936950.21</v>
      </c>
      <c r="H139" s="8">
        <v>1070.8</v>
      </c>
      <c r="I139" s="8">
        <v>42</v>
      </c>
      <c r="J139" s="8">
        <v>2936950.21</v>
      </c>
    </row>
    <row r="140" spans="1:10" ht="20.25" x14ac:dyDescent="0.3">
      <c r="A140" s="5">
        <v>12</v>
      </c>
      <c r="B140" s="3" t="s">
        <v>972</v>
      </c>
      <c r="C140" s="14">
        <v>1547.1</v>
      </c>
      <c r="D140" s="15">
        <v>72</v>
      </c>
      <c r="E140" s="16">
        <v>2</v>
      </c>
      <c r="F140" s="18">
        <v>2773728.46</v>
      </c>
      <c r="H140" s="8">
        <v>1426.8</v>
      </c>
      <c r="I140" s="8">
        <v>72</v>
      </c>
      <c r="J140" s="8">
        <v>2773728.46</v>
      </c>
    </row>
    <row r="141" spans="1:10" ht="20.25" x14ac:dyDescent="0.3">
      <c r="A141" s="5">
        <v>13</v>
      </c>
      <c r="B141" s="3" t="s">
        <v>973</v>
      </c>
      <c r="C141" s="14">
        <v>455.7</v>
      </c>
      <c r="D141" s="15">
        <v>26</v>
      </c>
      <c r="E141" s="16">
        <v>1</v>
      </c>
      <c r="F141" s="18">
        <v>2158336.3499999996</v>
      </c>
      <c r="H141" s="8">
        <v>456.6</v>
      </c>
      <c r="I141" s="8">
        <v>26</v>
      </c>
      <c r="J141" s="8">
        <v>2158336.3499999996</v>
      </c>
    </row>
    <row r="142" spans="1:10" ht="20.25" x14ac:dyDescent="0.3">
      <c r="A142" s="5">
        <v>14</v>
      </c>
      <c r="B142" s="3" t="s">
        <v>974</v>
      </c>
      <c r="C142" s="14">
        <v>3085.8</v>
      </c>
      <c r="D142" s="15">
        <v>144</v>
      </c>
      <c r="E142" s="16">
        <v>1</v>
      </c>
      <c r="F142" s="18">
        <v>2000000</v>
      </c>
      <c r="H142" s="8">
        <v>3374.6</v>
      </c>
      <c r="I142" s="8">
        <v>144</v>
      </c>
      <c r="J142" s="8">
        <v>2000000</v>
      </c>
    </row>
    <row r="143" spans="1:10" ht="20.25" x14ac:dyDescent="0.3">
      <c r="A143" s="5">
        <v>15</v>
      </c>
      <c r="B143" s="3" t="s">
        <v>975</v>
      </c>
      <c r="C143" s="14">
        <v>11855.599999999999</v>
      </c>
      <c r="D143" s="15">
        <v>299</v>
      </c>
      <c r="E143" s="16">
        <v>7</v>
      </c>
      <c r="F143" s="18">
        <v>23342011.919999998</v>
      </c>
      <c r="H143" s="8">
        <v>13638.6</v>
      </c>
      <c r="I143" s="8">
        <v>299</v>
      </c>
      <c r="J143" s="8">
        <v>23342011.919999998</v>
      </c>
    </row>
    <row r="144" spans="1:10" ht="20.25" x14ac:dyDescent="0.3">
      <c r="A144" s="5">
        <v>16</v>
      </c>
      <c r="B144" s="3" t="s">
        <v>976</v>
      </c>
      <c r="C144" s="14">
        <v>5829.2</v>
      </c>
      <c r="D144" s="15">
        <v>215</v>
      </c>
      <c r="E144" s="16">
        <v>2</v>
      </c>
      <c r="F144" s="18">
        <v>12591900</v>
      </c>
      <c r="H144" s="8">
        <v>5759.0999999999995</v>
      </c>
      <c r="I144" s="8">
        <v>215</v>
      </c>
      <c r="J144" s="8">
        <v>12591900</v>
      </c>
    </row>
    <row r="145" spans="1:10" ht="20.25" x14ac:dyDescent="0.3">
      <c r="A145" s="5">
        <v>17</v>
      </c>
      <c r="B145" s="3" t="s">
        <v>977</v>
      </c>
      <c r="C145" s="14">
        <v>396.2</v>
      </c>
      <c r="D145" s="15">
        <v>21</v>
      </c>
      <c r="E145" s="16">
        <v>1</v>
      </c>
      <c r="F145" s="18">
        <v>1724820</v>
      </c>
      <c r="H145" s="8">
        <v>396.2</v>
      </c>
      <c r="I145" s="8">
        <v>21</v>
      </c>
      <c r="J145" s="8">
        <v>1724820</v>
      </c>
    </row>
    <row r="146" spans="1:10" ht="20.25" x14ac:dyDescent="0.3">
      <c r="A146" s="5">
        <v>18</v>
      </c>
      <c r="B146" s="3" t="s">
        <v>978</v>
      </c>
      <c r="C146" s="14">
        <v>1011.8</v>
      </c>
      <c r="D146" s="15">
        <v>26</v>
      </c>
      <c r="E146" s="16">
        <v>1</v>
      </c>
      <c r="F146" s="18">
        <v>1739107.3499999999</v>
      </c>
      <c r="H146" s="8">
        <v>1011.8</v>
      </c>
      <c r="I146" s="8">
        <v>26</v>
      </c>
      <c r="J146" s="8">
        <v>1739107.3499999999</v>
      </c>
    </row>
    <row r="147" spans="1:10" ht="20.25" x14ac:dyDescent="0.3">
      <c r="A147" s="5">
        <v>19</v>
      </c>
      <c r="B147" s="3" t="s">
        <v>979</v>
      </c>
      <c r="C147" s="14">
        <v>594.20000000000005</v>
      </c>
      <c r="D147" s="15">
        <v>23</v>
      </c>
      <c r="E147" s="16">
        <v>1</v>
      </c>
      <c r="F147" s="18">
        <v>3373804.98</v>
      </c>
      <c r="H147" s="8">
        <v>594.20000000000005</v>
      </c>
      <c r="I147" s="8">
        <v>23</v>
      </c>
      <c r="J147" s="8">
        <v>3373804.98</v>
      </c>
    </row>
    <row r="148" spans="1:10" ht="20.25" x14ac:dyDescent="0.3">
      <c r="A148" s="5">
        <v>20</v>
      </c>
      <c r="B148" s="3" t="s">
        <v>980</v>
      </c>
      <c r="C148" s="14">
        <v>833.6</v>
      </c>
      <c r="D148" s="15">
        <v>32</v>
      </c>
      <c r="E148" s="16">
        <v>1</v>
      </c>
      <c r="F148" s="18">
        <v>3916350</v>
      </c>
      <c r="H148" s="8">
        <v>906.9</v>
      </c>
      <c r="I148" s="8">
        <v>32</v>
      </c>
      <c r="J148" s="8">
        <v>3916350</v>
      </c>
    </row>
    <row r="149" spans="1:10" ht="20.25" x14ac:dyDescent="0.3">
      <c r="A149" s="5">
        <v>21</v>
      </c>
      <c r="B149" s="3" t="s">
        <v>981</v>
      </c>
      <c r="C149" s="14">
        <v>2184</v>
      </c>
      <c r="D149" s="15">
        <v>57</v>
      </c>
      <c r="E149" s="16">
        <v>2</v>
      </c>
      <c r="F149" s="18">
        <v>3516578.96</v>
      </c>
      <c r="H149" s="8">
        <v>2184</v>
      </c>
      <c r="I149" s="8">
        <v>57</v>
      </c>
      <c r="J149" s="8">
        <v>3516578.96</v>
      </c>
    </row>
    <row r="150" spans="1:10" ht="20.25" x14ac:dyDescent="0.3">
      <c r="A150" s="5">
        <v>22</v>
      </c>
      <c r="B150" s="3" t="s">
        <v>982</v>
      </c>
      <c r="C150" s="14">
        <v>1069.5</v>
      </c>
      <c r="D150" s="15">
        <v>39</v>
      </c>
      <c r="E150" s="16">
        <v>1</v>
      </c>
      <c r="F150" s="18">
        <v>3598749.4899999998</v>
      </c>
      <c r="H150" s="8">
        <v>1069.5</v>
      </c>
      <c r="I150" s="8">
        <v>39</v>
      </c>
      <c r="J150" s="8">
        <v>3598749.4899999998</v>
      </c>
    </row>
    <row r="151" spans="1:10" ht="20.25" x14ac:dyDescent="0.3">
      <c r="A151" s="5">
        <v>23</v>
      </c>
      <c r="B151" s="3" t="s">
        <v>983</v>
      </c>
      <c r="C151" s="14">
        <v>630</v>
      </c>
      <c r="D151" s="15">
        <v>32</v>
      </c>
      <c r="E151" s="16">
        <v>1</v>
      </c>
      <c r="F151" s="18">
        <v>3488946.79</v>
      </c>
      <c r="H151" s="8">
        <v>630</v>
      </c>
      <c r="I151" s="8">
        <v>32</v>
      </c>
      <c r="J151" s="8">
        <v>3488946.79</v>
      </c>
    </row>
    <row r="152" spans="1:10" ht="20.25" x14ac:dyDescent="0.3">
      <c r="A152" s="5">
        <v>24</v>
      </c>
      <c r="B152" s="3" t="s">
        <v>984</v>
      </c>
      <c r="C152" s="14">
        <v>626.5</v>
      </c>
      <c r="D152" s="15">
        <v>23</v>
      </c>
      <c r="E152" s="16">
        <v>1</v>
      </c>
      <c r="F152" s="18">
        <v>1538879.17</v>
      </c>
      <c r="H152" s="8">
        <v>626.5</v>
      </c>
      <c r="I152" s="8">
        <v>23</v>
      </c>
      <c r="J152" s="8">
        <v>1538879.17</v>
      </c>
    </row>
    <row r="153" spans="1:10" ht="20.25" x14ac:dyDescent="0.3">
      <c r="A153" s="5">
        <v>25</v>
      </c>
      <c r="B153" s="3" t="s">
        <v>985</v>
      </c>
      <c r="C153" s="14">
        <v>20161.53</v>
      </c>
      <c r="D153" s="15">
        <v>621</v>
      </c>
      <c r="E153" s="16">
        <v>6</v>
      </c>
      <c r="F153" s="18">
        <v>28415186.600000001</v>
      </c>
      <c r="H153" s="8">
        <v>20161.96</v>
      </c>
      <c r="I153" s="8">
        <v>621</v>
      </c>
      <c r="J153" s="8">
        <v>28415186.600000001</v>
      </c>
    </row>
    <row r="154" spans="1:10" ht="20.25" x14ac:dyDescent="0.3">
      <c r="A154" s="5">
        <v>26</v>
      </c>
      <c r="B154" s="3" t="s">
        <v>986</v>
      </c>
      <c r="C154" s="14">
        <v>1573</v>
      </c>
      <c r="D154" s="15">
        <v>68</v>
      </c>
      <c r="E154" s="16">
        <v>2</v>
      </c>
      <c r="F154" s="18">
        <v>5777967.8699999992</v>
      </c>
      <c r="H154" s="8">
        <v>1573</v>
      </c>
      <c r="I154" s="8">
        <v>68</v>
      </c>
      <c r="J154" s="8">
        <v>5777967.8699999992</v>
      </c>
    </row>
    <row r="155" spans="1:10" ht="20.25" x14ac:dyDescent="0.3">
      <c r="A155" s="5">
        <v>27</v>
      </c>
      <c r="B155" s="3" t="s">
        <v>987</v>
      </c>
      <c r="C155" s="14">
        <v>1266.2</v>
      </c>
      <c r="D155" s="15">
        <v>52</v>
      </c>
      <c r="E155" s="16">
        <v>3</v>
      </c>
      <c r="F155" s="18">
        <v>4715781.71</v>
      </c>
      <c r="H155" s="8">
        <v>1266.2</v>
      </c>
      <c r="I155" s="8">
        <v>52</v>
      </c>
      <c r="J155" s="8">
        <v>4715781.71</v>
      </c>
    </row>
    <row r="156" spans="1:10" ht="20.25" x14ac:dyDescent="0.3">
      <c r="A156" s="5">
        <v>28</v>
      </c>
      <c r="B156" s="3" t="s">
        <v>988</v>
      </c>
      <c r="C156" s="14">
        <v>703.5</v>
      </c>
      <c r="D156" s="15">
        <v>36</v>
      </c>
      <c r="E156" s="16">
        <v>2</v>
      </c>
      <c r="F156" s="18">
        <v>2590114.16</v>
      </c>
      <c r="H156" s="8">
        <v>703.5</v>
      </c>
      <c r="I156" s="8">
        <v>36</v>
      </c>
      <c r="J156" s="8">
        <v>2590114.16</v>
      </c>
    </row>
    <row r="157" spans="1:10" ht="20.25" x14ac:dyDescent="0.3">
      <c r="A157" s="5">
        <v>29</v>
      </c>
      <c r="B157" s="3" t="s">
        <v>989</v>
      </c>
      <c r="C157" s="14">
        <v>1217.2</v>
      </c>
      <c r="D157" s="15">
        <v>47</v>
      </c>
      <c r="E157" s="16">
        <v>1</v>
      </c>
      <c r="F157" s="18">
        <v>1456533.11</v>
      </c>
      <c r="H157" s="8">
        <v>1217.2</v>
      </c>
      <c r="I157" s="8">
        <v>47</v>
      </c>
      <c r="J157" s="8">
        <v>1456533.11</v>
      </c>
    </row>
    <row r="158" spans="1:10" ht="20.25" x14ac:dyDescent="0.3">
      <c r="A158" s="5">
        <v>30</v>
      </c>
      <c r="B158" s="3" t="s">
        <v>990</v>
      </c>
      <c r="C158" s="14">
        <v>1774</v>
      </c>
      <c r="D158" s="15">
        <v>80</v>
      </c>
      <c r="E158" s="16">
        <v>3</v>
      </c>
      <c r="F158" s="18">
        <v>10290828.25</v>
      </c>
      <c r="H158" s="8">
        <v>1774</v>
      </c>
      <c r="I158" s="8">
        <v>80</v>
      </c>
      <c r="J158" s="8">
        <v>10290828.25</v>
      </c>
    </row>
    <row r="159" spans="1:10" ht="20.25" x14ac:dyDescent="0.3">
      <c r="A159" s="5">
        <v>31</v>
      </c>
      <c r="B159" s="3" t="s">
        <v>991</v>
      </c>
      <c r="C159" s="14">
        <v>609</v>
      </c>
      <c r="D159" s="15">
        <v>31</v>
      </c>
      <c r="E159" s="16">
        <v>1</v>
      </c>
      <c r="F159" s="18">
        <v>3013803.8600000003</v>
      </c>
      <c r="H159" s="8">
        <v>609</v>
      </c>
      <c r="I159" s="8">
        <v>31</v>
      </c>
      <c r="J159" s="8">
        <v>3013803.8600000003</v>
      </c>
    </row>
    <row r="160" spans="1:10" ht="20.25" x14ac:dyDescent="0.3">
      <c r="A160" s="5">
        <v>32</v>
      </c>
      <c r="B160" s="3" t="s">
        <v>992</v>
      </c>
      <c r="C160" s="14">
        <v>616.20000000000005</v>
      </c>
      <c r="D160" s="15">
        <v>21</v>
      </c>
      <c r="E160" s="16">
        <v>1</v>
      </c>
      <c r="F160" s="18">
        <v>2036502</v>
      </c>
      <c r="H160" s="8">
        <v>616</v>
      </c>
      <c r="I160" s="8">
        <v>21</v>
      </c>
      <c r="J160" s="8">
        <v>2036502</v>
      </c>
    </row>
    <row r="161" spans="1:10" ht="20.25" x14ac:dyDescent="0.3">
      <c r="A161" s="5">
        <v>33</v>
      </c>
      <c r="B161" s="3" t="s">
        <v>993</v>
      </c>
      <c r="C161" s="14">
        <v>772.9</v>
      </c>
      <c r="D161" s="15">
        <v>32</v>
      </c>
      <c r="E161" s="16">
        <v>1</v>
      </c>
      <c r="F161" s="18">
        <v>3592598.4</v>
      </c>
      <c r="H161" s="8">
        <v>772.9</v>
      </c>
      <c r="I161" s="8">
        <v>32</v>
      </c>
      <c r="J161" s="8">
        <v>3592598.4</v>
      </c>
    </row>
    <row r="162" spans="1:10" ht="20.25" x14ac:dyDescent="0.3">
      <c r="A162" s="5">
        <v>34</v>
      </c>
      <c r="B162" s="3" t="s">
        <v>994</v>
      </c>
      <c r="C162" s="14">
        <v>976.3</v>
      </c>
      <c r="D162" s="15">
        <v>36</v>
      </c>
      <c r="E162" s="16">
        <v>1</v>
      </c>
      <c r="F162" s="18">
        <v>4454195.3999999994</v>
      </c>
      <c r="H162" s="8">
        <v>976.3</v>
      </c>
      <c r="I162" s="8">
        <v>36</v>
      </c>
      <c r="J162" s="8">
        <v>4454195.3999999994</v>
      </c>
    </row>
    <row r="163" spans="1:10" ht="20.25" x14ac:dyDescent="0.3">
      <c r="A163" s="5">
        <v>35</v>
      </c>
      <c r="B163" s="3" t="s">
        <v>995</v>
      </c>
      <c r="C163" s="14">
        <v>781.7</v>
      </c>
      <c r="D163" s="15">
        <v>25</v>
      </c>
      <c r="E163" s="16">
        <v>1</v>
      </c>
      <c r="F163" s="18">
        <v>4839701.7600000007</v>
      </c>
      <c r="H163" s="8">
        <v>781.7</v>
      </c>
      <c r="I163" s="8">
        <v>25</v>
      </c>
      <c r="J163" s="8">
        <v>4839701.7600000007</v>
      </c>
    </row>
    <row r="164" spans="1:10" ht="20.25" x14ac:dyDescent="0.3">
      <c r="A164" s="5">
        <v>36</v>
      </c>
      <c r="B164" s="3" t="s">
        <v>996</v>
      </c>
      <c r="C164" s="14">
        <v>736.7</v>
      </c>
      <c r="D164" s="15">
        <v>42</v>
      </c>
      <c r="E164" s="16">
        <v>1</v>
      </c>
      <c r="F164" s="18">
        <v>3231458.3</v>
      </c>
      <c r="H164" s="8">
        <v>792.9</v>
      </c>
      <c r="I164" s="8">
        <v>42</v>
      </c>
      <c r="J164" s="8">
        <v>3231458.3</v>
      </c>
    </row>
    <row r="165" spans="1:10" ht="20.25" x14ac:dyDescent="0.3">
      <c r="A165" s="5">
        <v>37</v>
      </c>
      <c r="B165" s="3" t="s">
        <v>997</v>
      </c>
      <c r="C165" s="14">
        <v>9352.4</v>
      </c>
      <c r="D165" s="15">
        <v>371</v>
      </c>
      <c r="E165" s="16">
        <v>3</v>
      </c>
      <c r="F165" s="18">
        <v>16849360.93</v>
      </c>
      <c r="H165" s="8">
        <v>9443</v>
      </c>
      <c r="I165" s="8">
        <v>371</v>
      </c>
      <c r="J165" s="8">
        <v>16849360.93</v>
      </c>
    </row>
    <row r="166" spans="1:10" ht="20.25" x14ac:dyDescent="0.3">
      <c r="A166" s="5">
        <v>38</v>
      </c>
      <c r="B166" s="3" t="s">
        <v>998</v>
      </c>
      <c r="C166" s="14">
        <v>2168.41</v>
      </c>
      <c r="D166" s="15">
        <v>62</v>
      </c>
      <c r="E166" s="16">
        <v>1</v>
      </c>
      <c r="F166" s="18">
        <v>3799734.79</v>
      </c>
      <c r="H166" s="8">
        <v>2168.41</v>
      </c>
      <c r="I166" s="8">
        <v>62</v>
      </c>
      <c r="J166" s="8">
        <v>3799734.79</v>
      </c>
    </row>
    <row r="167" spans="1:10" ht="20.25" x14ac:dyDescent="0.3">
      <c r="A167" s="5">
        <v>39</v>
      </c>
      <c r="B167" s="3" t="s">
        <v>999</v>
      </c>
      <c r="C167" s="14">
        <v>780.3</v>
      </c>
      <c r="D167" s="15">
        <v>24</v>
      </c>
      <c r="E167" s="16">
        <v>1</v>
      </c>
      <c r="F167" s="18">
        <v>2311215.4500000002</v>
      </c>
      <c r="H167" s="8">
        <v>780.3</v>
      </c>
      <c r="I167" s="8">
        <v>24</v>
      </c>
      <c r="J167" s="8">
        <v>2311215.4500000002</v>
      </c>
    </row>
    <row r="168" spans="1:10" ht="20.25" x14ac:dyDescent="0.3">
      <c r="A168" s="5">
        <v>40</v>
      </c>
      <c r="B168" s="3" t="s">
        <v>1000</v>
      </c>
      <c r="C168" s="14">
        <v>540.79999999999995</v>
      </c>
      <c r="D168" s="15">
        <v>15</v>
      </c>
      <c r="E168" s="16">
        <v>1</v>
      </c>
      <c r="F168" s="18">
        <v>3215375.5700000003</v>
      </c>
      <c r="H168" s="8">
        <v>540.79999999999995</v>
      </c>
      <c r="I168" s="8">
        <v>15</v>
      </c>
      <c r="J168" s="8">
        <v>3215375.5700000003</v>
      </c>
    </row>
    <row r="169" spans="1:10" ht="20.25" x14ac:dyDescent="0.3">
      <c r="A169" s="5">
        <v>41</v>
      </c>
      <c r="B169" s="3" t="s">
        <v>1001</v>
      </c>
      <c r="C169" s="14">
        <v>2550.6999999999998</v>
      </c>
      <c r="D169" s="15">
        <v>119</v>
      </c>
      <c r="E169" s="16">
        <v>3</v>
      </c>
      <c r="F169" s="18">
        <v>10672314.84</v>
      </c>
      <c r="H169" s="8">
        <v>2550.6999999999998</v>
      </c>
      <c r="I169" s="8">
        <v>119</v>
      </c>
      <c r="J169" s="8">
        <v>10672314.84</v>
      </c>
    </row>
    <row r="170" spans="1:10" ht="20.25" x14ac:dyDescent="0.3">
      <c r="A170" s="5">
        <v>42</v>
      </c>
      <c r="B170" s="3" t="s">
        <v>1002</v>
      </c>
      <c r="C170" s="14">
        <v>7170.75</v>
      </c>
      <c r="D170" s="15">
        <v>213</v>
      </c>
      <c r="E170" s="16">
        <v>1</v>
      </c>
      <c r="F170" s="18">
        <v>5871927.6600000001</v>
      </c>
      <c r="H170" s="8">
        <v>5727.7</v>
      </c>
      <c r="I170" s="8">
        <v>188</v>
      </c>
      <c r="J170" s="8">
        <v>6053192.4699999997</v>
      </c>
    </row>
    <row r="171" spans="1:10" ht="20.25" x14ac:dyDescent="0.3">
      <c r="A171" s="5">
        <v>43</v>
      </c>
      <c r="B171" s="3" t="s">
        <v>1003</v>
      </c>
      <c r="C171" s="14">
        <v>1046.8</v>
      </c>
      <c r="D171" s="15">
        <v>44</v>
      </c>
      <c r="E171" s="16">
        <v>1</v>
      </c>
      <c r="F171" s="18">
        <v>4804056</v>
      </c>
      <c r="H171" s="8">
        <v>1040.7</v>
      </c>
      <c r="I171" s="8">
        <v>44</v>
      </c>
      <c r="J171" s="8">
        <v>4804056</v>
      </c>
    </row>
    <row r="172" spans="1:10" ht="20.25" x14ac:dyDescent="0.3">
      <c r="A172" s="5">
        <v>44</v>
      </c>
      <c r="B172" s="3" t="s">
        <v>1004</v>
      </c>
      <c r="C172" s="14">
        <v>3554.5</v>
      </c>
      <c r="D172" s="15">
        <v>145</v>
      </c>
      <c r="E172" s="16">
        <v>1</v>
      </c>
      <c r="F172" s="18">
        <v>7284801.9000000004</v>
      </c>
      <c r="H172" s="8">
        <v>3554.5</v>
      </c>
      <c r="I172" s="8">
        <v>145</v>
      </c>
      <c r="J172" s="8">
        <v>7284801.9000000004</v>
      </c>
    </row>
    <row r="173" spans="1:10" ht="20.25" x14ac:dyDescent="0.3">
      <c r="A173" s="5">
        <v>45</v>
      </c>
      <c r="B173" s="3" t="s">
        <v>1005</v>
      </c>
      <c r="C173" s="14">
        <v>2640.94</v>
      </c>
      <c r="D173" s="15">
        <v>88</v>
      </c>
      <c r="E173" s="16">
        <v>2</v>
      </c>
      <c r="F173" s="18">
        <v>4011881.02</v>
      </c>
      <c r="H173" s="8">
        <v>2640.94</v>
      </c>
      <c r="I173" s="8">
        <v>88</v>
      </c>
      <c r="J173" s="8">
        <v>4011881.02</v>
      </c>
    </row>
    <row r="174" spans="1:10" ht="20.25" x14ac:dyDescent="0.3">
      <c r="A174" s="5">
        <v>46</v>
      </c>
      <c r="B174" s="3" t="s">
        <v>1006</v>
      </c>
      <c r="C174" s="14">
        <v>4173.3999999999996</v>
      </c>
      <c r="D174" s="15">
        <v>171</v>
      </c>
      <c r="E174" s="16">
        <v>2</v>
      </c>
      <c r="F174" s="18">
        <v>6026117.5699999994</v>
      </c>
      <c r="H174" s="8">
        <v>4173.7</v>
      </c>
      <c r="I174" s="8">
        <v>171</v>
      </c>
      <c r="J174" s="8">
        <v>6026117.5699999994</v>
      </c>
    </row>
    <row r="175" spans="1:10" ht="20.25" x14ac:dyDescent="0.3">
      <c r="A175" s="5">
        <v>47</v>
      </c>
      <c r="B175" s="3" t="s">
        <v>1007</v>
      </c>
      <c r="C175" s="14">
        <v>13642.179999999998</v>
      </c>
      <c r="D175" s="15">
        <v>327</v>
      </c>
      <c r="E175" s="16">
        <v>3</v>
      </c>
      <c r="F175" s="18">
        <v>12459674.15</v>
      </c>
      <c r="H175" s="8">
        <v>8514.9</v>
      </c>
      <c r="I175" s="8">
        <v>327</v>
      </c>
      <c r="J175" s="8">
        <v>12459674.15</v>
      </c>
    </row>
    <row r="176" spans="1:10" ht="20.25" x14ac:dyDescent="0.3">
      <c r="A176" s="5">
        <v>48</v>
      </c>
      <c r="B176" s="3" t="s">
        <v>1008</v>
      </c>
      <c r="C176" s="14">
        <v>17486.169999999998</v>
      </c>
      <c r="D176" s="15">
        <v>685</v>
      </c>
      <c r="E176" s="16">
        <v>5</v>
      </c>
      <c r="F176" s="18">
        <v>13993215.270000001</v>
      </c>
      <c r="H176" s="8">
        <v>14680.3</v>
      </c>
      <c r="I176" s="8">
        <v>685</v>
      </c>
      <c r="J176" s="8">
        <v>13993215.270000001</v>
      </c>
    </row>
    <row r="177" spans="1:10" ht="20.25" x14ac:dyDescent="0.3">
      <c r="A177" s="5">
        <v>49</v>
      </c>
      <c r="B177" s="3" t="s">
        <v>1009</v>
      </c>
      <c r="C177" s="14">
        <v>5101.2</v>
      </c>
      <c r="D177" s="15">
        <v>164</v>
      </c>
      <c r="E177" s="16">
        <v>2</v>
      </c>
      <c r="F177" s="18">
        <v>9221698.8000000007</v>
      </c>
      <c r="H177" s="8">
        <v>4947</v>
      </c>
      <c r="I177" s="8">
        <v>164</v>
      </c>
      <c r="J177" s="8">
        <v>9221698.8000000007</v>
      </c>
    </row>
    <row r="178" spans="1:10" ht="20.25" x14ac:dyDescent="0.3">
      <c r="A178" s="5">
        <v>50</v>
      </c>
      <c r="B178" s="3" t="s">
        <v>1010</v>
      </c>
      <c r="C178" s="14">
        <v>783.81</v>
      </c>
      <c r="D178" s="15">
        <v>28</v>
      </c>
      <c r="E178" s="16">
        <v>1</v>
      </c>
      <c r="F178" s="18">
        <v>3623929.1999999997</v>
      </c>
      <c r="H178" s="8">
        <v>726</v>
      </c>
      <c r="I178" s="8">
        <v>28</v>
      </c>
      <c r="J178" s="8">
        <v>3623929.1999999997</v>
      </c>
    </row>
    <row r="179" spans="1:10" ht="20.25" x14ac:dyDescent="0.3">
      <c r="A179" s="5">
        <v>51</v>
      </c>
      <c r="B179" s="3" t="s">
        <v>1011</v>
      </c>
      <c r="C179" s="14">
        <v>680.2</v>
      </c>
      <c r="D179" s="15">
        <v>32</v>
      </c>
      <c r="E179" s="16">
        <v>1</v>
      </c>
      <c r="F179" s="18">
        <v>3080862</v>
      </c>
      <c r="H179" s="8">
        <v>675.9</v>
      </c>
      <c r="I179" s="8">
        <v>32</v>
      </c>
      <c r="J179" s="8">
        <v>3080862</v>
      </c>
    </row>
    <row r="180" spans="1:10" ht="20.25" x14ac:dyDescent="0.3">
      <c r="A180" s="5">
        <v>52</v>
      </c>
      <c r="B180" s="3" t="s">
        <v>1012</v>
      </c>
      <c r="C180" s="14">
        <v>646.4</v>
      </c>
      <c r="D180" s="15">
        <v>28</v>
      </c>
      <c r="E180" s="16">
        <v>2</v>
      </c>
      <c r="F180" s="18">
        <v>2610892.59</v>
      </c>
      <c r="H180" s="8">
        <v>611.5</v>
      </c>
      <c r="I180" s="8">
        <v>28</v>
      </c>
      <c r="J180" s="8">
        <v>2610892.59</v>
      </c>
    </row>
    <row r="181" spans="1:10" ht="20.25" x14ac:dyDescent="0.3">
      <c r="A181" s="5">
        <v>53</v>
      </c>
      <c r="B181" s="3" t="s">
        <v>1013</v>
      </c>
      <c r="C181" s="14">
        <v>2009.6000000000001</v>
      </c>
      <c r="D181" s="15">
        <v>77</v>
      </c>
      <c r="E181" s="16">
        <v>3</v>
      </c>
      <c r="F181" s="18">
        <v>6332416.4000000004</v>
      </c>
      <c r="H181" s="8">
        <v>2373.5</v>
      </c>
      <c r="I181" s="8">
        <v>77</v>
      </c>
      <c r="J181" s="8">
        <v>6332416.4000000004</v>
      </c>
    </row>
    <row r="182" spans="1:10" ht="20.25" x14ac:dyDescent="0.3">
      <c r="A182" s="5">
        <v>54</v>
      </c>
      <c r="B182" s="3" t="s">
        <v>1014</v>
      </c>
      <c r="C182" s="14">
        <v>789</v>
      </c>
      <c r="D182" s="15">
        <v>64</v>
      </c>
      <c r="E182" s="16">
        <v>1</v>
      </c>
      <c r="F182" s="18">
        <v>3026194.08</v>
      </c>
      <c r="H182" s="8">
        <v>789</v>
      </c>
      <c r="I182" s="8">
        <v>64</v>
      </c>
      <c r="J182" s="8">
        <v>3026194.08</v>
      </c>
    </row>
    <row r="183" spans="1:10" ht="20.25" x14ac:dyDescent="0.3">
      <c r="A183" s="5">
        <v>55</v>
      </c>
      <c r="B183" s="3" t="s">
        <v>1015</v>
      </c>
      <c r="C183" s="14">
        <v>350.9</v>
      </c>
      <c r="D183" s="15">
        <v>18</v>
      </c>
      <c r="E183" s="16">
        <v>1</v>
      </c>
      <c r="F183" s="18">
        <v>3600600</v>
      </c>
      <c r="H183" s="8">
        <v>351</v>
      </c>
      <c r="I183" s="8">
        <v>18</v>
      </c>
      <c r="J183" s="8">
        <v>3600600</v>
      </c>
    </row>
    <row r="184" spans="1:10" ht="20.25" x14ac:dyDescent="0.3">
      <c r="A184" s="5">
        <v>56</v>
      </c>
      <c r="B184" s="3" t="s">
        <v>1016</v>
      </c>
      <c r="C184" s="14">
        <v>626</v>
      </c>
      <c r="D184" s="15">
        <v>23</v>
      </c>
      <c r="E184" s="16">
        <v>1</v>
      </c>
      <c r="F184" s="18">
        <v>1917600</v>
      </c>
      <c r="H184" s="8">
        <v>626</v>
      </c>
      <c r="I184" s="8">
        <v>23</v>
      </c>
      <c r="J184" s="8">
        <v>1917600</v>
      </c>
    </row>
    <row r="185" spans="1:10" ht="20.25" x14ac:dyDescent="0.3">
      <c r="A185" s="5">
        <v>57</v>
      </c>
      <c r="B185" s="3" t="s">
        <v>1017</v>
      </c>
      <c r="C185" s="14">
        <v>4977.8</v>
      </c>
      <c r="D185" s="15">
        <v>158</v>
      </c>
      <c r="E185" s="16">
        <v>3</v>
      </c>
      <c r="F185" s="18">
        <v>14392200</v>
      </c>
      <c r="H185" s="8">
        <v>4977.8</v>
      </c>
      <c r="I185" s="8">
        <v>158</v>
      </c>
      <c r="J185" s="8">
        <v>14392200</v>
      </c>
    </row>
    <row r="186" spans="1:10" ht="20.25" x14ac:dyDescent="0.3">
      <c r="A186" s="5">
        <v>58</v>
      </c>
      <c r="B186" s="3" t="s">
        <v>1018</v>
      </c>
      <c r="C186" s="14">
        <v>775.2</v>
      </c>
      <c r="D186" s="15">
        <v>16</v>
      </c>
      <c r="E186" s="16">
        <v>1</v>
      </c>
      <c r="F186" s="18">
        <v>3396600</v>
      </c>
      <c r="H186" s="8">
        <v>715.9</v>
      </c>
      <c r="I186" s="8">
        <v>16</v>
      </c>
      <c r="J186" s="8">
        <v>3396600</v>
      </c>
    </row>
  </sheetData>
  <mergeCells count="9">
    <mergeCell ref="E1:F1"/>
    <mergeCell ref="D2:F2"/>
    <mergeCell ref="A3:F4"/>
    <mergeCell ref="A5:A8"/>
    <mergeCell ref="B5:B8"/>
    <mergeCell ref="C5:C7"/>
    <mergeCell ref="D5:D7"/>
    <mergeCell ref="E5:E7"/>
    <mergeCell ref="F5:F7"/>
  </mergeCells>
  <pageMargins left="0" right="0" top="0.39370078740157483" bottom="0" header="0" footer="0"/>
  <pageSetup paperSize="9" scale="51" fitToHeight="0" orientation="portrait" r:id="rId1"/>
  <headerFooter differentFirst="1">
    <oddHeader>&amp;C&amp;"Times New Roman,обычный"&amp;P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76DB7-E269-4454-A48A-D8A7110A2EB4}">
  <sheetPr>
    <pageSetUpPr fitToPage="1"/>
  </sheetPr>
  <dimension ref="A1:AJ67"/>
  <sheetViews>
    <sheetView topLeftCell="B1" zoomScale="20" zoomScaleNormal="20" workbookViewId="0">
      <selection activeCell="B1" sqref="B1:AJ58"/>
    </sheetView>
  </sheetViews>
  <sheetFormatPr defaultRowHeight="15" x14ac:dyDescent="0.25"/>
  <cols>
    <col min="1" max="1" width="9.140625" style="8" hidden="1" customWidth="1"/>
    <col min="2" max="2" width="26.42578125" style="8" customWidth="1"/>
    <col min="3" max="3" width="242.7109375" style="8" customWidth="1"/>
    <col min="4" max="4" width="58.85546875" style="8" customWidth="1"/>
    <col min="5" max="5" width="58.5703125" style="8" customWidth="1"/>
    <col min="6" max="6" width="53.5703125" style="8" customWidth="1"/>
    <col min="7" max="12" width="54.28515625" style="8" customWidth="1"/>
    <col min="13" max="13" width="49.42578125" style="104" customWidth="1"/>
    <col min="14" max="14" width="53" style="8" customWidth="1"/>
    <col min="15" max="15" width="43.7109375" style="8" customWidth="1"/>
    <col min="16" max="16" width="58.5703125" style="8" customWidth="1"/>
    <col min="17" max="17" width="41.42578125" style="8" customWidth="1"/>
    <col min="18" max="18" width="42.5703125" style="8" customWidth="1"/>
    <col min="19" max="19" width="43.85546875" style="8" customWidth="1"/>
    <col min="20" max="20" width="60.28515625" style="8" customWidth="1"/>
    <col min="21" max="21" width="35.42578125" style="8" customWidth="1"/>
    <col min="22" max="22" width="34.85546875" style="8" customWidth="1"/>
    <col min="23" max="23" width="34.28515625" style="8" customWidth="1"/>
    <col min="24" max="24" width="58" style="8" customWidth="1"/>
    <col min="25" max="25" width="66.28515625" style="8" customWidth="1"/>
    <col min="26" max="26" width="51.85546875" style="8" customWidth="1"/>
    <col min="27" max="27" width="41.42578125" style="8" customWidth="1"/>
    <col min="28" max="28" width="69" style="8" customWidth="1"/>
    <col min="29" max="29" width="96.7109375" style="8" customWidth="1"/>
    <col min="30" max="30" width="55.28515625" style="8" customWidth="1"/>
    <col min="31" max="32" width="51" style="8" customWidth="1"/>
    <col min="33" max="33" width="63.28515625" style="8" customWidth="1"/>
    <col min="34" max="34" width="38.140625" style="8" customWidth="1"/>
    <col min="35" max="35" width="41.7109375" style="8" customWidth="1"/>
    <col min="36" max="36" width="36.7109375" style="8" customWidth="1"/>
    <col min="37" max="16384" width="9.140625" style="8"/>
  </cols>
  <sheetData>
    <row r="1" spans="1:36" ht="90" x14ac:dyDescent="1.1499999999999999">
      <c r="B1" s="192" t="s">
        <v>1051</v>
      </c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192"/>
      <c r="AC1" s="192"/>
      <c r="AD1" s="192"/>
      <c r="AE1" s="192"/>
      <c r="AF1" s="192"/>
      <c r="AG1" s="192"/>
      <c r="AH1" s="192"/>
      <c r="AI1" s="192"/>
      <c r="AJ1" s="192"/>
    </row>
    <row r="2" spans="1:36" ht="187.5" customHeight="1" x14ac:dyDescent="0.25">
      <c r="B2" s="193" t="s">
        <v>1115</v>
      </c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A2" s="193"/>
      <c r="AB2" s="193"/>
      <c r="AC2" s="193"/>
      <c r="AD2" s="193"/>
      <c r="AE2" s="193"/>
      <c r="AF2" s="193"/>
      <c r="AG2" s="193"/>
      <c r="AH2" s="193"/>
      <c r="AI2" s="193"/>
      <c r="AJ2" s="193"/>
    </row>
    <row r="3" spans="1:36" ht="76.5" x14ac:dyDescent="1.05">
      <c r="B3" s="100" t="s">
        <v>1053</v>
      </c>
      <c r="C3" s="194" t="s">
        <v>1116</v>
      </c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  <c r="AG3" s="194"/>
      <c r="AH3" s="194"/>
      <c r="AI3" s="194"/>
      <c r="AJ3" s="194"/>
    </row>
    <row r="4" spans="1:36" ht="166.5" customHeight="1" x14ac:dyDescent="0.25">
      <c r="B4" s="100" t="s">
        <v>1054</v>
      </c>
      <c r="C4" s="195" t="s">
        <v>1105</v>
      </c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95"/>
      <c r="Z4" s="195"/>
      <c r="AA4" s="195"/>
      <c r="AB4" s="195"/>
      <c r="AC4" s="195"/>
      <c r="AD4" s="195"/>
      <c r="AE4" s="195"/>
      <c r="AF4" s="195"/>
      <c r="AG4" s="195"/>
      <c r="AH4" s="195"/>
      <c r="AI4" s="195"/>
      <c r="AJ4" s="195"/>
    </row>
    <row r="5" spans="1:36" ht="45.75" x14ac:dyDescent="0.25">
      <c r="B5" s="148" t="s">
        <v>6</v>
      </c>
      <c r="C5" s="148" t="s">
        <v>7</v>
      </c>
      <c r="D5" s="148" t="s">
        <v>1106</v>
      </c>
      <c r="E5" s="196" t="s">
        <v>1107</v>
      </c>
      <c r="F5" s="199" t="s">
        <v>8</v>
      </c>
      <c r="G5" s="148" t="s">
        <v>1057</v>
      </c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202" t="s">
        <v>9</v>
      </c>
      <c r="X5" s="202"/>
      <c r="Y5" s="202"/>
      <c r="Z5" s="202"/>
      <c r="AA5" s="202"/>
      <c r="AB5" s="202"/>
      <c r="AC5" s="202"/>
      <c r="AD5" s="202"/>
      <c r="AE5" s="202"/>
      <c r="AF5" s="202"/>
      <c r="AG5" s="202"/>
      <c r="AH5" s="203" t="s">
        <v>10</v>
      </c>
      <c r="AI5" s="203" t="s">
        <v>11</v>
      </c>
      <c r="AJ5" s="203" t="s">
        <v>12</v>
      </c>
    </row>
    <row r="6" spans="1:36" ht="45.75" x14ac:dyDescent="0.25">
      <c r="B6" s="148"/>
      <c r="C6" s="148"/>
      <c r="D6" s="148"/>
      <c r="E6" s="197"/>
      <c r="F6" s="200"/>
      <c r="G6" s="148" t="s">
        <v>13</v>
      </c>
      <c r="H6" s="148"/>
      <c r="I6" s="148"/>
      <c r="J6" s="148"/>
      <c r="K6" s="148"/>
      <c r="L6" s="148"/>
      <c r="M6" s="183" t="s">
        <v>14</v>
      </c>
      <c r="N6" s="184"/>
      <c r="O6" s="183" t="s">
        <v>15</v>
      </c>
      <c r="P6" s="184"/>
      <c r="Q6" s="183" t="s">
        <v>16</v>
      </c>
      <c r="R6" s="184"/>
      <c r="S6" s="183" t="s">
        <v>17</v>
      </c>
      <c r="T6" s="184"/>
      <c r="U6" s="183" t="s">
        <v>18</v>
      </c>
      <c r="V6" s="184"/>
      <c r="W6" s="188" t="s">
        <v>19</v>
      </c>
      <c r="X6" s="188" t="s">
        <v>1108</v>
      </c>
      <c r="Y6" s="188" t="s">
        <v>21</v>
      </c>
      <c r="Z6" s="188" t="s">
        <v>22</v>
      </c>
      <c r="AA6" s="188" t="s">
        <v>23</v>
      </c>
      <c r="AB6" s="188" t="s">
        <v>1109</v>
      </c>
      <c r="AC6" s="188" t="s">
        <v>1110</v>
      </c>
      <c r="AD6" s="188" t="s">
        <v>1111</v>
      </c>
      <c r="AE6" s="190" t="s">
        <v>27</v>
      </c>
      <c r="AF6" s="190" t="s">
        <v>28</v>
      </c>
      <c r="AG6" s="190" t="s">
        <v>1112</v>
      </c>
      <c r="AH6" s="204"/>
      <c r="AI6" s="204"/>
      <c r="AJ6" s="204"/>
    </row>
    <row r="7" spans="1:36" ht="409.5" customHeight="1" x14ac:dyDescent="0.25">
      <c r="B7" s="148"/>
      <c r="C7" s="148"/>
      <c r="D7" s="148"/>
      <c r="E7" s="198"/>
      <c r="F7" s="201"/>
      <c r="G7" s="101" t="s">
        <v>30</v>
      </c>
      <c r="H7" s="101" t="s">
        <v>31</v>
      </c>
      <c r="I7" s="101" t="s">
        <v>32</v>
      </c>
      <c r="J7" s="101" t="s">
        <v>33</v>
      </c>
      <c r="K7" s="101" t="s">
        <v>34</v>
      </c>
      <c r="L7" s="101" t="s">
        <v>35</v>
      </c>
      <c r="M7" s="185"/>
      <c r="N7" s="186"/>
      <c r="O7" s="185"/>
      <c r="P7" s="186"/>
      <c r="Q7" s="185"/>
      <c r="R7" s="186"/>
      <c r="S7" s="185"/>
      <c r="T7" s="186"/>
      <c r="U7" s="185"/>
      <c r="V7" s="186"/>
      <c r="W7" s="189"/>
      <c r="X7" s="189"/>
      <c r="Y7" s="189"/>
      <c r="Z7" s="189"/>
      <c r="AA7" s="189"/>
      <c r="AB7" s="189"/>
      <c r="AC7" s="189"/>
      <c r="AD7" s="189"/>
      <c r="AE7" s="191"/>
      <c r="AF7" s="191"/>
      <c r="AG7" s="191"/>
      <c r="AH7" s="204"/>
      <c r="AI7" s="204"/>
      <c r="AJ7" s="204"/>
    </row>
    <row r="8" spans="1:36" ht="45.75" x14ac:dyDescent="0.25">
      <c r="B8" s="148"/>
      <c r="C8" s="148"/>
      <c r="D8" s="148"/>
      <c r="E8" s="76" t="s">
        <v>1113</v>
      </c>
      <c r="F8" s="75" t="s">
        <v>36</v>
      </c>
      <c r="G8" s="76" t="s">
        <v>36</v>
      </c>
      <c r="H8" s="76" t="s">
        <v>36</v>
      </c>
      <c r="I8" s="76" t="s">
        <v>36</v>
      </c>
      <c r="J8" s="76" t="s">
        <v>36</v>
      </c>
      <c r="K8" s="76" t="s">
        <v>36</v>
      </c>
      <c r="L8" s="76" t="s">
        <v>36</v>
      </c>
      <c r="M8" s="37" t="s">
        <v>37</v>
      </c>
      <c r="N8" s="76" t="s">
        <v>36</v>
      </c>
      <c r="O8" s="76" t="s">
        <v>38</v>
      </c>
      <c r="P8" s="76" t="s">
        <v>36</v>
      </c>
      <c r="Q8" s="76" t="s">
        <v>38</v>
      </c>
      <c r="R8" s="76" t="s">
        <v>36</v>
      </c>
      <c r="S8" s="76" t="s">
        <v>38</v>
      </c>
      <c r="T8" s="76" t="s">
        <v>36</v>
      </c>
      <c r="U8" s="76" t="s">
        <v>39</v>
      </c>
      <c r="V8" s="76" t="s">
        <v>36</v>
      </c>
      <c r="W8" s="76" t="s">
        <v>36</v>
      </c>
      <c r="X8" s="76" t="s">
        <v>36</v>
      </c>
      <c r="Y8" s="76" t="s">
        <v>36</v>
      </c>
      <c r="Z8" s="76" t="s">
        <v>36</v>
      </c>
      <c r="AA8" s="76" t="s">
        <v>36</v>
      </c>
      <c r="AB8" s="76" t="s">
        <v>36</v>
      </c>
      <c r="AC8" s="76" t="s">
        <v>36</v>
      </c>
      <c r="AD8" s="76" t="s">
        <v>36</v>
      </c>
      <c r="AE8" s="76" t="s">
        <v>36</v>
      </c>
      <c r="AF8" s="76" t="s">
        <v>36</v>
      </c>
      <c r="AG8" s="76" t="s">
        <v>36</v>
      </c>
      <c r="AH8" s="205"/>
      <c r="AI8" s="205"/>
      <c r="AJ8" s="205"/>
    </row>
    <row r="9" spans="1:36" ht="45.75" x14ac:dyDescent="0.65">
      <c r="B9" s="77">
        <v>1</v>
      </c>
      <c r="C9" s="77">
        <v>2</v>
      </c>
      <c r="D9" s="77">
        <v>3</v>
      </c>
      <c r="E9" s="77">
        <v>4</v>
      </c>
      <c r="F9" s="77">
        <v>5</v>
      </c>
      <c r="G9" s="77">
        <v>6</v>
      </c>
      <c r="H9" s="77">
        <v>7</v>
      </c>
      <c r="I9" s="77">
        <v>8</v>
      </c>
      <c r="J9" s="77">
        <v>9</v>
      </c>
      <c r="K9" s="77">
        <v>10</v>
      </c>
      <c r="L9" s="77">
        <v>11</v>
      </c>
      <c r="M9" s="102">
        <v>12</v>
      </c>
      <c r="N9" s="77">
        <v>13</v>
      </c>
      <c r="O9" s="77">
        <v>14</v>
      </c>
      <c r="P9" s="77">
        <v>15</v>
      </c>
      <c r="Q9" s="77">
        <v>16</v>
      </c>
      <c r="R9" s="77">
        <v>17</v>
      </c>
      <c r="S9" s="77">
        <v>18</v>
      </c>
      <c r="T9" s="77">
        <v>19</v>
      </c>
      <c r="U9" s="77">
        <v>20</v>
      </c>
      <c r="V9" s="77">
        <v>21</v>
      </c>
      <c r="W9" s="77">
        <v>22</v>
      </c>
      <c r="X9" s="77">
        <v>23</v>
      </c>
      <c r="Y9" s="77">
        <v>24</v>
      </c>
      <c r="Z9" s="77">
        <v>25</v>
      </c>
      <c r="AA9" s="77">
        <v>26</v>
      </c>
      <c r="AB9" s="77">
        <v>27</v>
      </c>
      <c r="AC9" s="77">
        <v>28</v>
      </c>
      <c r="AD9" s="77">
        <v>29</v>
      </c>
      <c r="AE9" s="77">
        <v>30</v>
      </c>
      <c r="AF9" s="77">
        <v>31</v>
      </c>
      <c r="AG9" s="77">
        <v>32</v>
      </c>
      <c r="AH9" s="77">
        <v>33</v>
      </c>
      <c r="AI9" s="77">
        <v>34</v>
      </c>
      <c r="AJ9" s="77">
        <v>35</v>
      </c>
    </row>
    <row r="10" spans="1:36" ht="61.5" x14ac:dyDescent="0.25">
      <c r="B10" s="187" t="s">
        <v>1114</v>
      </c>
      <c r="C10" s="187"/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</row>
    <row r="11" spans="1:36" s="30" customFormat="1" ht="61.5" x14ac:dyDescent="0.85">
      <c r="B11" s="138" t="s">
        <v>1148</v>
      </c>
      <c r="C11" s="34"/>
      <c r="D11" s="126" t="s">
        <v>960</v>
      </c>
      <c r="E11" s="137">
        <f>AVERAGE(E12:E58)</f>
        <v>1.0076482269503551</v>
      </c>
      <c r="F11" s="47">
        <f t="shared" ref="F11:AG11" si="0">F12+F14+F24+F28+F30+F33+F36+F42+F44+F48+F50+F52+F54+F57+F40+F26</f>
        <v>81759126.884975374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47">
        <f t="shared" si="0"/>
        <v>0</v>
      </c>
      <c r="K11" s="47">
        <f t="shared" si="0"/>
        <v>0</v>
      </c>
      <c r="L11" s="47">
        <f t="shared" si="0"/>
        <v>0</v>
      </c>
      <c r="M11" s="49">
        <f t="shared" si="0"/>
        <v>0</v>
      </c>
      <c r="N11" s="47">
        <f t="shared" si="0"/>
        <v>0</v>
      </c>
      <c r="O11" s="47">
        <f t="shared" si="0"/>
        <v>15891.98</v>
      </c>
      <c r="P11" s="47">
        <f t="shared" si="0"/>
        <v>66954035.769999981</v>
      </c>
      <c r="Q11" s="47">
        <f t="shared" si="0"/>
        <v>0</v>
      </c>
      <c r="R11" s="47">
        <f t="shared" si="0"/>
        <v>0</v>
      </c>
      <c r="S11" s="47">
        <f t="shared" si="0"/>
        <v>2689.4900000000002</v>
      </c>
      <c r="T11" s="47">
        <f t="shared" si="0"/>
        <v>10419888.034975369</v>
      </c>
      <c r="U11" s="47">
        <f t="shared" si="0"/>
        <v>0</v>
      </c>
      <c r="V11" s="47">
        <f t="shared" si="0"/>
        <v>0</v>
      </c>
      <c r="W11" s="47">
        <f t="shared" si="0"/>
        <v>0</v>
      </c>
      <c r="X11" s="47">
        <f t="shared" si="0"/>
        <v>0</v>
      </c>
      <c r="Y11" s="47">
        <f t="shared" si="0"/>
        <v>0</v>
      </c>
      <c r="Z11" s="47">
        <f t="shared" si="0"/>
        <v>0</v>
      </c>
      <c r="AA11" s="47">
        <f t="shared" si="0"/>
        <v>0</v>
      </c>
      <c r="AB11" s="47">
        <f t="shared" si="0"/>
        <v>0</v>
      </c>
      <c r="AC11" s="47">
        <f t="shared" si="0"/>
        <v>0</v>
      </c>
      <c r="AD11" s="47">
        <f t="shared" si="0"/>
        <v>0</v>
      </c>
      <c r="AE11" s="123">
        <f t="shared" si="0"/>
        <v>1160608.8499999999</v>
      </c>
      <c r="AF11" s="123">
        <f t="shared" si="0"/>
        <v>3224594.23</v>
      </c>
      <c r="AG11" s="126">
        <f t="shared" si="0"/>
        <v>0</v>
      </c>
      <c r="AH11" s="51" t="s">
        <v>960</v>
      </c>
      <c r="AI11" s="51" t="s">
        <v>960</v>
      </c>
      <c r="AJ11" s="51" t="s">
        <v>960</v>
      </c>
    </row>
    <row r="12" spans="1:36" s="30" customFormat="1" ht="61.5" x14ac:dyDescent="0.85">
      <c r="B12" s="138" t="s">
        <v>883</v>
      </c>
      <c r="C12" s="34"/>
      <c r="D12" s="126" t="s">
        <v>960</v>
      </c>
      <c r="E12" s="137">
        <f>AVERAGE(E13:E13)</f>
        <v>1.0055000000000001</v>
      </c>
      <c r="F12" s="47">
        <f>F13</f>
        <v>2880000</v>
      </c>
      <c r="G12" s="47">
        <f t="shared" ref="G12:AG12" si="1">G13</f>
        <v>0</v>
      </c>
      <c r="H12" s="47">
        <f t="shared" si="1"/>
        <v>0</v>
      </c>
      <c r="I12" s="47">
        <f t="shared" si="1"/>
        <v>0</v>
      </c>
      <c r="J12" s="47">
        <f t="shared" si="1"/>
        <v>0</v>
      </c>
      <c r="K12" s="47">
        <f t="shared" si="1"/>
        <v>0</v>
      </c>
      <c r="L12" s="47">
        <f t="shared" si="1"/>
        <v>0</v>
      </c>
      <c r="M12" s="49">
        <f t="shared" si="1"/>
        <v>0</v>
      </c>
      <c r="N12" s="47">
        <f t="shared" si="1"/>
        <v>0</v>
      </c>
      <c r="O12" s="47">
        <f t="shared" si="1"/>
        <v>600</v>
      </c>
      <c r="P12" s="47">
        <f t="shared" si="1"/>
        <v>2738916.26</v>
      </c>
      <c r="Q12" s="47">
        <f t="shared" si="1"/>
        <v>0</v>
      </c>
      <c r="R12" s="47">
        <f t="shared" si="1"/>
        <v>0</v>
      </c>
      <c r="S12" s="47">
        <f t="shared" si="1"/>
        <v>0</v>
      </c>
      <c r="T12" s="47">
        <f t="shared" si="1"/>
        <v>0</v>
      </c>
      <c r="U12" s="47">
        <f t="shared" si="1"/>
        <v>0</v>
      </c>
      <c r="V12" s="47">
        <f t="shared" si="1"/>
        <v>0</v>
      </c>
      <c r="W12" s="47">
        <f t="shared" si="1"/>
        <v>0</v>
      </c>
      <c r="X12" s="47">
        <f t="shared" si="1"/>
        <v>0</v>
      </c>
      <c r="Y12" s="47">
        <f t="shared" si="1"/>
        <v>0</v>
      </c>
      <c r="Z12" s="47">
        <f t="shared" si="1"/>
        <v>0</v>
      </c>
      <c r="AA12" s="47">
        <f t="shared" si="1"/>
        <v>0</v>
      </c>
      <c r="AB12" s="47">
        <f t="shared" si="1"/>
        <v>0</v>
      </c>
      <c r="AC12" s="47">
        <f t="shared" si="1"/>
        <v>0</v>
      </c>
      <c r="AD12" s="47">
        <f t="shared" si="1"/>
        <v>0</v>
      </c>
      <c r="AE12" s="123">
        <f t="shared" si="1"/>
        <v>41083.74</v>
      </c>
      <c r="AF12" s="123">
        <f t="shared" si="1"/>
        <v>100000</v>
      </c>
      <c r="AG12" s="126">
        <f t="shared" si="1"/>
        <v>0</v>
      </c>
      <c r="AH12" s="51" t="s">
        <v>960</v>
      </c>
      <c r="AI12" s="51" t="s">
        <v>960</v>
      </c>
      <c r="AJ12" s="51" t="s">
        <v>960</v>
      </c>
    </row>
    <row r="13" spans="1:36" s="30" customFormat="1" ht="61.5" x14ac:dyDescent="0.85">
      <c r="A13" s="30">
        <v>1</v>
      </c>
      <c r="B13" s="108">
        <f>SUBTOTAL(103,$A13:A$13)</f>
        <v>1</v>
      </c>
      <c r="C13" s="34" t="s">
        <v>1117</v>
      </c>
      <c r="D13" s="126" t="s">
        <v>1136</v>
      </c>
      <c r="E13" s="137">
        <v>1.0055000000000001</v>
      </c>
      <c r="F13" s="47">
        <f>G13+H13+I13+J13+K13+L13+N13+P13+R13+T13+V13+W13+X13+Y13+Z13+AA13+AB13+AC13+AD13+AE13+AF13+AG13</f>
        <v>2880000</v>
      </c>
      <c r="G13" s="47">
        <v>0</v>
      </c>
      <c r="H13" s="47">
        <v>0</v>
      </c>
      <c r="I13" s="47">
        <v>0</v>
      </c>
      <c r="J13" s="47">
        <v>0</v>
      </c>
      <c r="K13" s="47">
        <v>0</v>
      </c>
      <c r="L13" s="47">
        <v>0</v>
      </c>
      <c r="M13" s="49">
        <v>0</v>
      </c>
      <c r="N13" s="47">
        <v>0</v>
      </c>
      <c r="O13" s="47">
        <v>600</v>
      </c>
      <c r="P13" s="47">
        <v>2738916.26</v>
      </c>
      <c r="Q13" s="47">
        <v>0</v>
      </c>
      <c r="R13" s="47">
        <v>0</v>
      </c>
      <c r="S13" s="47">
        <v>0</v>
      </c>
      <c r="T13" s="47">
        <v>0</v>
      </c>
      <c r="U13" s="47">
        <v>0</v>
      </c>
      <c r="V13" s="47">
        <v>0</v>
      </c>
      <c r="W13" s="47">
        <v>0</v>
      </c>
      <c r="X13" s="47">
        <v>0</v>
      </c>
      <c r="Y13" s="47">
        <v>0</v>
      </c>
      <c r="Z13" s="47">
        <v>0</v>
      </c>
      <c r="AA13" s="47">
        <v>0</v>
      </c>
      <c r="AB13" s="47">
        <v>0</v>
      </c>
      <c r="AC13" s="47">
        <v>0</v>
      </c>
      <c r="AD13" s="47">
        <v>0</v>
      </c>
      <c r="AE13" s="123">
        <f>ROUND(P13*1.5%,2)</f>
        <v>41083.74</v>
      </c>
      <c r="AF13" s="123">
        <v>100000</v>
      </c>
      <c r="AG13" s="126">
        <v>0</v>
      </c>
      <c r="AH13" s="51">
        <v>2020</v>
      </c>
      <c r="AI13" s="51">
        <v>2020</v>
      </c>
      <c r="AJ13" s="51">
        <v>2020</v>
      </c>
    </row>
    <row r="14" spans="1:36" s="30" customFormat="1" ht="61.5" x14ac:dyDescent="0.85">
      <c r="B14" s="138" t="s">
        <v>1144</v>
      </c>
      <c r="C14" s="34"/>
      <c r="D14" s="126" t="s">
        <v>960</v>
      </c>
      <c r="E14" s="137">
        <f>AVERAGE(E15:E23)</f>
        <v>1.0055333333333332</v>
      </c>
      <c r="F14" s="47">
        <f>SUM(F15:F23)</f>
        <v>27126139.516305417</v>
      </c>
      <c r="G14" s="47">
        <f t="shared" ref="G14:AG14" si="2">SUM(G15:G23)</f>
        <v>0</v>
      </c>
      <c r="H14" s="47">
        <f t="shared" si="2"/>
        <v>0</v>
      </c>
      <c r="I14" s="47">
        <f t="shared" si="2"/>
        <v>0</v>
      </c>
      <c r="J14" s="47">
        <f t="shared" si="2"/>
        <v>0</v>
      </c>
      <c r="K14" s="47">
        <f t="shared" si="2"/>
        <v>0</v>
      </c>
      <c r="L14" s="47">
        <f t="shared" si="2"/>
        <v>0</v>
      </c>
      <c r="M14" s="49">
        <f t="shared" si="2"/>
        <v>0</v>
      </c>
      <c r="N14" s="47">
        <f t="shared" si="2"/>
        <v>0</v>
      </c>
      <c r="O14" s="47">
        <f t="shared" si="2"/>
        <v>6039.2</v>
      </c>
      <c r="P14" s="47">
        <f t="shared" si="2"/>
        <v>22410012.130000003</v>
      </c>
      <c r="Q14" s="47">
        <f t="shared" si="2"/>
        <v>0</v>
      </c>
      <c r="R14" s="47">
        <f t="shared" si="2"/>
        <v>0</v>
      </c>
      <c r="S14" s="47">
        <f t="shared" si="2"/>
        <v>910</v>
      </c>
      <c r="T14" s="47">
        <f t="shared" si="2"/>
        <v>3355057.1463054186</v>
      </c>
      <c r="U14" s="47">
        <f t="shared" si="2"/>
        <v>0</v>
      </c>
      <c r="V14" s="47">
        <f t="shared" si="2"/>
        <v>0</v>
      </c>
      <c r="W14" s="47">
        <f t="shared" si="2"/>
        <v>0</v>
      </c>
      <c r="X14" s="47">
        <f t="shared" si="2"/>
        <v>0</v>
      </c>
      <c r="Y14" s="47">
        <f t="shared" si="2"/>
        <v>0</v>
      </c>
      <c r="Z14" s="47">
        <f t="shared" si="2"/>
        <v>0</v>
      </c>
      <c r="AA14" s="47">
        <f t="shared" si="2"/>
        <v>0</v>
      </c>
      <c r="AB14" s="47">
        <f t="shared" si="2"/>
        <v>0</v>
      </c>
      <c r="AC14" s="47">
        <f t="shared" si="2"/>
        <v>0</v>
      </c>
      <c r="AD14" s="47">
        <f t="shared" si="2"/>
        <v>0</v>
      </c>
      <c r="AE14" s="47">
        <f t="shared" si="2"/>
        <v>386476.02999999997</v>
      </c>
      <c r="AF14" s="47">
        <f t="shared" si="2"/>
        <v>974594.21</v>
      </c>
      <c r="AG14" s="126">
        <f t="shared" si="2"/>
        <v>0</v>
      </c>
      <c r="AH14" s="51" t="s">
        <v>960</v>
      </c>
      <c r="AI14" s="51" t="s">
        <v>960</v>
      </c>
      <c r="AJ14" s="51" t="s">
        <v>960</v>
      </c>
    </row>
    <row r="15" spans="1:36" s="30" customFormat="1" ht="61.5" x14ac:dyDescent="0.85">
      <c r="A15" s="30">
        <v>1</v>
      </c>
      <c r="B15" s="108">
        <f>SUBTOTAL(103,$A$13:A15)</f>
        <v>2</v>
      </c>
      <c r="C15" s="34" t="s">
        <v>1118</v>
      </c>
      <c r="D15" s="126" t="s">
        <v>1137</v>
      </c>
      <c r="E15" s="137">
        <v>1.0047999999999999</v>
      </c>
      <c r="F15" s="47">
        <f t="shared" ref="F15:F58" si="3">G15+H15+I15+J15+K15+L15+N15+P15+R15+T15+V15+W15+X15+Y15+Z15+AA15+AB15+AC15+AD15+AE15+AF15+AG15</f>
        <v>6989500</v>
      </c>
      <c r="G15" s="47">
        <v>0</v>
      </c>
      <c r="H15" s="47">
        <v>0</v>
      </c>
      <c r="I15" s="47">
        <v>0</v>
      </c>
      <c r="J15" s="47">
        <v>0</v>
      </c>
      <c r="K15" s="47">
        <v>0</v>
      </c>
      <c r="L15" s="47">
        <v>0</v>
      </c>
      <c r="M15" s="49">
        <v>0</v>
      </c>
      <c r="N15" s="47">
        <v>0</v>
      </c>
      <c r="O15" s="47">
        <v>1557.9</v>
      </c>
      <c r="P15" s="47">
        <v>6738423.6500000004</v>
      </c>
      <c r="Q15" s="47">
        <v>0</v>
      </c>
      <c r="R15" s="47">
        <v>0</v>
      </c>
      <c r="S15" s="47">
        <v>0</v>
      </c>
      <c r="T15" s="47">
        <v>0</v>
      </c>
      <c r="U15" s="47">
        <v>0</v>
      </c>
      <c r="V15" s="47">
        <v>0</v>
      </c>
      <c r="W15" s="47">
        <v>0</v>
      </c>
      <c r="X15" s="47">
        <v>0</v>
      </c>
      <c r="Y15" s="47">
        <v>0</v>
      </c>
      <c r="Z15" s="47">
        <v>0</v>
      </c>
      <c r="AA15" s="47">
        <v>0</v>
      </c>
      <c r="AB15" s="47">
        <v>0</v>
      </c>
      <c r="AC15" s="47">
        <v>0</v>
      </c>
      <c r="AD15" s="47">
        <v>0</v>
      </c>
      <c r="AE15" s="123">
        <f>ROUND(P15*1.5%,2)</f>
        <v>101076.35</v>
      </c>
      <c r="AF15" s="123">
        <v>150000</v>
      </c>
      <c r="AG15" s="126">
        <v>0</v>
      </c>
      <c r="AH15" s="51">
        <v>2020</v>
      </c>
      <c r="AI15" s="51">
        <v>2020</v>
      </c>
      <c r="AJ15" s="51">
        <v>2020</v>
      </c>
    </row>
    <row r="16" spans="1:36" s="30" customFormat="1" ht="61.5" x14ac:dyDescent="0.85">
      <c r="A16" s="30">
        <v>1</v>
      </c>
      <c r="B16" s="108">
        <f>SUBTOTAL(103,$A$13:A16)</f>
        <v>3</v>
      </c>
      <c r="C16" s="34" t="s">
        <v>1119</v>
      </c>
      <c r="D16" s="126" t="s">
        <v>1136</v>
      </c>
      <c r="E16" s="137">
        <v>1</v>
      </c>
      <c r="F16" s="47">
        <f t="shared" si="3"/>
        <v>1077000</v>
      </c>
      <c r="G16" s="47">
        <v>0</v>
      </c>
      <c r="H16" s="47">
        <v>0</v>
      </c>
      <c r="I16" s="47">
        <v>0</v>
      </c>
      <c r="J16" s="47">
        <v>0</v>
      </c>
      <c r="K16" s="47">
        <v>0</v>
      </c>
      <c r="L16" s="47">
        <v>0</v>
      </c>
      <c r="M16" s="49">
        <v>0</v>
      </c>
      <c r="N16" s="47">
        <v>0</v>
      </c>
      <c r="O16" s="47">
        <v>240</v>
      </c>
      <c r="P16" s="47">
        <v>972413.79</v>
      </c>
      <c r="Q16" s="47">
        <v>0</v>
      </c>
      <c r="R16" s="47">
        <v>0</v>
      </c>
      <c r="S16" s="47">
        <v>0</v>
      </c>
      <c r="T16" s="47">
        <v>0</v>
      </c>
      <c r="U16" s="47">
        <v>0</v>
      </c>
      <c r="V16" s="47">
        <v>0</v>
      </c>
      <c r="W16" s="47">
        <v>0</v>
      </c>
      <c r="X16" s="47">
        <v>0</v>
      </c>
      <c r="Y16" s="47">
        <v>0</v>
      </c>
      <c r="Z16" s="47">
        <v>0</v>
      </c>
      <c r="AA16" s="47">
        <v>0</v>
      </c>
      <c r="AB16" s="47">
        <v>0</v>
      </c>
      <c r="AC16" s="47">
        <v>0</v>
      </c>
      <c r="AD16" s="47">
        <v>0</v>
      </c>
      <c r="AE16" s="123">
        <f>ROUND(P16*1.5%,2)</f>
        <v>14586.21</v>
      </c>
      <c r="AF16" s="123">
        <v>90000</v>
      </c>
      <c r="AG16" s="126">
        <v>0</v>
      </c>
      <c r="AH16" s="51">
        <v>2020</v>
      </c>
      <c r="AI16" s="51">
        <v>2020</v>
      </c>
      <c r="AJ16" s="51">
        <v>2020</v>
      </c>
    </row>
    <row r="17" spans="1:36" s="30" customFormat="1" ht="61.5" x14ac:dyDescent="0.85">
      <c r="A17" s="30">
        <v>1</v>
      </c>
      <c r="B17" s="108">
        <f>SUBTOTAL(103,$A$13:A17)</f>
        <v>4</v>
      </c>
      <c r="C17" s="34" t="s">
        <v>1120</v>
      </c>
      <c r="D17" s="126" t="s">
        <v>1138</v>
      </c>
      <c r="E17" s="137">
        <v>1.0003</v>
      </c>
      <c r="F17" s="47">
        <f t="shared" si="3"/>
        <v>1153050</v>
      </c>
      <c r="G17" s="47">
        <v>0</v>
      </c>
      <c r="H17" s="47">
        <v>0</v>
      </c>
      <c r="I17" s="47">
        <v>0</v>
      </c>
      <c r="J17" s="47">
        <v>0</v>
      </c>
      <c r="K17" s="47">
        <v>0</v>
      </c>
      <c r="L17" s="47">
        <v>0</v>
      </c>
      <c r="M17" s="49">
        <v>0</v>
      </c>
      <c r="N17" s="47">
        <v>0</v>
      </c>
      <c r="O17" s="47">
        <v>257</v>
      </c>
      <c r="P17" s="47">
        <v>1047339.9</v>
      </c>
      <c r="Q17" s="47">
        <v>0</v>
      </c>
      <c r="R17" s="47">
        <v>0</v>
      </c>
      <c r="S17" s="47">
        <v>0</v>
      </c>
      <c r="T17" s="47">
        <v>0</v>
      </c>
      <c r="U17" s="47">
        <v>0</v>
      </c>
      <c r="V17" s="47">
        <v>0</v>
      </c>
      <c r="W17" s="47">
        <v>0</v>
      </c>
      <c r="X17" s="47">
        <v>0</v>
      </c>
      <c r="Y17" s="47">
        <v>0</v>
      </c>
      <c r="Z17" s="47">
        <v>0</v>
      </c>
      <c r="AA17" s="47">
        <v>0</v>
      </c>
      <c r="AB17" s="47">
        <v>0</v>
      </c>
      <c r="AC17" s="47">
        <v>0</v>
      </c>
      <c r="AD17" s="47">
        <v>0</v>
      </c>
      <c r="AE17" s="123">
        <f>ROUND(P17*1.5%,2)</f>
        <v>15710.1</v>
      </c>
      <c r="AF17" s="123">
        <v>90000</v>
      </c>
      <c r="AG17" s="126">
        <v>0</v>
      </c>
      <c r="AH17" s="51">
        <v>2020</v>
      </c>
      <c r="AI17" s="51">
        <v>2020</v>
      </c>
      <c r="AJ17" s="51">
        <v>2020</v>
      </c>
    </row>
    <row r="18" spans="1:36" s="30" customFormat="1" ht="61.5" x14ac:dyDescent="0.85">
      <c r="A18" s="30">
        <v>1</v>
      </c>
      <c r="B18" s="108">
        <f>SUBTOTAL(103,$A$13:A18)</f>
        <v>5</v>
      </c>
      <c r="C18" s="34" t="s">
        <v>1194</v>
      </c>
      <c r="D18" s="126" t="s">
        <v>1138</v>
      </c>
      <c r="E18" s="137">
        <v>1.0188999999999999</v>
      </c>
      <c r="F18" s="47">
        <f t="shared" si="3"/>
        <v>1200000</v>
      </c>
      <c r="G18" s="47">
        <v>0</v>
      </c>
      <c r="H18" s="47">
        <v>0</v>
      </c>
      <c r="I18" s="47">
        <v>0</v>
      </c>
      <c r="J18" s="47">
        <v>0</v>
      </c>
      <c r="K18" s="47">
        <v>0</v>
      </c>
      <c r="L18" s="47">
        <v>0</v>
      </c>
      <c r="M18" s="49">
        <v>0</v>
      </c>
      <c r="N18" s="47">
        <v>0</v>
      </c>
      <c r="O18" s="47">
        <v>895</v>
      </c>
      <c r="P18" s="47">
        <v>1093596.06</v>
      </c>
      <c r="Q18" s="47">
        <v>0</v>
      </c>
      <c r="R18" s="47">
        <v>0</v>
      </c>
      <c r="S18" s="47">
        <v>0</v>
      </c>
      <c r="T18" s="47">
        <v>0</v>
      </c>
      <c r="U18" s="47">
        <v>0</v>
      </c>
      <c r="V18" s="47">
        <v>0</v>
      </c>
      <c r="W18" s="47">
        <v>0</v>
      </c>
      <c r="X18" s="47">
        <v>0</v>
      </c>
      <c r="Y18" s="47">
        <v>0</v>
      </c>
      <c r="Z18" s="47">
        <v>0</v>
      </c>
      <c r="AA18" s="47">
        <v>0</v>
      </c>
      <c r="AB18" s="47">
        <v>0</v>
      </c>
      <c r="AC18" s="47">
        <v>0</v>
      </c>
      <c r="AD18" s="47">
        <v>0</v>
      </c>
      <c r="AE18" s="123">
        <f>ROUND(P18*1.5%,2)</f>
        <v>16403.939999999999</v>
      </c>
      <c r="AF18" s="123">
        <v>90000</v>
      </c>
      <c r="AG18" s="126">
        <v>0</v>
      </c>
      <c r="AH18" s="51">
        <v>2020</v>
      </c>
      <c r="AI18" s="51">
        <v>2020</v>
      </c>
      <c r="AJ18" s="51">
        <v>2020</v>
      </c>
    </row>
    <row r="19" spans="1:36" s="30" customFormat="1" ht="61.5" x14ac:dyDescent="0.85">
      <c r="A19" s="30">
        <v>1</v>
      </c>
      <c r="B19" s="108">
        <f>SUBTOTAL(103,$A$13:A19)</f>
        <v>6</v>
      </c>
      <c r="C19" s="34" t="s">
        <v>1133</v>
      </c>
      <c r="D19" s="126" t="s">
        <v>1137</v>
      </c>
      <c r="E19" s="137">
        <v>1.0178</v>
      </c>
      <c r="F19" s="47">
        <f t="shared" si="3"/>
        <v>1588190.9963054184</v>
      </c>
      <c r="G19" s="47">
        <v>0</v>
      </c>
      <c r="H19" s="47">
        <v>0</v>
      </c>
      <c r="I19" s="47">
        <v>0</v>
      </c>
      <c r="J19" s="47">
        <v>0</v>
      </c>
      <c r="K19" s="47">
        <v>0</v>
      </c>
      <c r="L19" s="47">
        <v>0</v>
      </c>
      <c r="M19" s="49">
        <v>0</v>
      </c>
      <c r="N19" s="47">
        <v>0</v>
      </c>
      <c r="O19" s="47">
        <v>0</v>
      </c>
      <c r="P19" s="47">
        <v>0</v>
      </c>
      <c r="Q19" s="47">
        <v>0</v>
      </c>
      <c r="R19" s="47">
        <v>0</v>
      </c>
      <c r="S19" s="47">
        <v>340</v>
      </c>
      <c r="T19" s="47">
        <v>1476050.2463054184</v>
      </c>
      <c r="U19" s="47">
        <v>0</v>
      </c>
      <c r="V19" s="47">
        <v>0</v>
      </c>
      <c r="W19" s="47">
        <v>0</v>
      </c>
      <c r="X19" s="47">
        <v>0</v>
      </c>
      <c r="Y19" s="47">
        <v>0</v>
      </c>
      <c r="Z19" s="47">
        <v>0</v>
      </c>
      <c r="AA19" s="47">
        <v>0</v>
      </c>
      <c r="AB19" s="47">
        <v>0</v>
      </c>
      <c r="AC19" s="47">
        <v>0</v>
      </c>
      <c r="AD19" s="47">
        <v>0</v>
      </c>
      <c r="AE19" s="123">
        <f>ROUND(T19*1.5%,2)</f>
        <v>22140.75</v>
      </c>
      <c r="AF19" s="123">
        <v>90000</v>
      </c>
      <c r="AG19" s="126">
        <v>0</v>
      </c>
      <c r="AH19" s="51">
        <v>2020</v>
      </c>
      <c r="AI19" s="51">
        <v>2020</v>
      </c>
      <c r="AJ19" s="51">
        <v>2020</v>
      </c>
    </row>
    <row r="20" spans="1:36" s="30" customFormat="1" ht="61.5" x14ac:dyDescent="0.85">
      <c r="A20" s="30">
        <v>1</v>
      </c>
      <c r="B20" s="108">
        <f>SUBTOTAL(103,$A$13:A20)</f>
        <v>7</v>
      </c>
      <c r="C20" s="34" t="s">
        <v>1182</v>
      </c>
      <c r="D20" s="126" t="s">
        <v>1139</v>
      </c>
      <c r="E20" s="137">
        <v>1</v>
      </c>
      <c r="F20" s="47">
        <f t="shared" si="3"/>
        <v>3773900</v>
      </c>
      <c r="G20" s="47">
        <v>0</v>
      </c>
      <c r="H20" s="47">
        <v>0</v>
      </c>
      <c r="I20" s="47">
        <v>0</v>
      </c>
      <c r="J20" s="47">
        <v>0</v>
      </c>
      <c r="K20" s="47">
        <v>0</v>
      </c>
      <c r="L20" s="47">
        <v>0</v>
      </c>
      <c r="M20" s="49">
        <v>0</v>
      </c>
      <c r="N20" s="47">
        <v>0</v>
      </c>
      <c r="O20" s="47">
        <v>835</v>
      </c>
      <c r="P20" s="47">
        <v>3619605.91</v>
      </c>
      <c r="Q20" s="47">
        <v>0</v>
      </c>
      <c r="R20" s="47">
        <v>0</v>
      </c>
      <c r="S20" s="47">
        <v>0</v>
      </c>
      <c r="T20" s="47">
        <v>0</v>
      </c>
      <c r="U20" s="47">
        <v>0</v>
      </c>
      <c r="V20" s="47">
        <v>0</v>
      </c>
      <c r="W20" s="47">
        <v>0</v>
      </c>
      <c r="X20" s="47">
        <v>0</v>
      </c>
      <c r="Y20" s="47">
        <v>0</v>
      </c>
      <c r="Z20" s="47">
        <v>0</v>
      </c>
      <c r="AA20" s="47">
        <v>0</v>
      </c>
      <c r="AB20" s="47">
        <v>0</v>
      </c>
      <c r="AC20" s="47">
        <v>0</v>
      </c>
      <c r="AD20" s="47">
        <v>0</v>
      </c>
      <c r="AE20" s="123">
        <f t="shared" ref="AE20:AE21" si="4">ROUND(P20*1.5%,2)</f>
        <v>54294.09</v>
      </c>
      <c r="AF20" s="123">
        <v>100000</v>
      </c>
      <c r="AG20" s="126">
        <v>0</v>
      </c>
      <c r="AH20" s="51">
        <v>2020</v>
      </c>
      <c r="AI20" s="51">
        <v>2020</v>
      </c>
      <c r="AJ20" s="51">
        <v>2020</v>
      </c>
    </row>
    <row r="21" spans="1:36" s="30" customFormat="1" ht="61.5" x14ac:dyDescent="0.85">
      <c r="A21" s="30">
        <v>1</v>
      </c>
      <c r="B21" s="108">
        <f>SUBTOTAL(103,$A$13:A21)</f>
        <v>8</v>
      </c>
      <c r="C21" s="34" t="s">
        <v>583</v>
      </c>
      <c r="D21" s="126" t="s">
        <v>1141</v>
      </c>
      <c r="E21" s="137">
        <v>1</v>
      </c>
      <c r="F21" s="47">
        <f t="shared" si="3"/>
        <v>6974498.5299999993</v>
      </c>
      <c r="G21" s="47">
        <v>0</v>
      </c>
      <c r="H21" s="47">
        <v>0</v>
      </c>
      <c r="I21" s="47">
        <v>0</v>
      </c>
      <c r="J21" s="47">
        <v>0</v>
      </c>
      <c r="K21" s="47">
        <v>0</v>
      </c>
      <c r="L21" s="47">
        <v>0</v>
      </c>
      <c r="M21" s="49">
        <v>0</v>
      </c>
      <c r="N21" s="47">
        <v>0</v>
      </c>
      <c r="O21" s="47">
        <v>1704.3</v>
      </c>
      <c r="P21" s="47">
        <f>7210758.62-516671.4</f>
        <v>6694087.2199999997</v>
      </c>
      <c r="Q21" s="47">
        <v>0</v>
      </c>
      <c r="R21" s="47">
        <v>0</v>
      </c>
      <c r="S21" s="47">
        <v>0</v>
      </c>
      <c r="T21" s="47">
        <v>0</v>
      </c>
      <c r="U21" s="47">
        <v>0</v>
      </c>
      <c r="V21" s="47">
        <v>0</v>
      </c>
      <c r="W21" s="47">
        <v>0</v>
      </c>
      <c r="X21" s="47">
        <v>0</v>
      </c>
      <c r="Y21" s="47">
        <v>0</v>
      </c>
      <c r="Z21" s="47">
        <v>0</v>
      </c>
      <c r="AA21" s="47">
        <v>0</v>
      </c>
      <c r="AB21" s="47">
        <v>0</v>
      </c>
      <c r="AC21" s="47">
        <v>0</v>
      </c>
      <c r="AD21" s="47">
        <v>0</v>
      </c>
      <c r="AE21" s="123">
        <f t="shared" si="4"/>
        <v>100411.31</v>
      </c>
      <c r="AF21" s="123">
        <v>180000</v>
      </c>
      <c r="AG21" s="126">
        <v>0</v>
      </c>
      <c r="AH21" s="51">
        <v>2020</v>
      </c>
      <c r="AI21" s="51">
        <v>2020</v>
      </c>
      <c r="AJ21" s="51">
        <v>2020</v>
      </c>
    </row>
    <row r="22" spans="1:36" s="30" customFormat="1" ht="61.5" x14ac:dyDescent="0.85">
      <c r="A22" s="30">
        <v>1</v>
      </c>
      <c r="B22" s="108">
        <f>SUBTOTAL(103,$A$13:A22)</f>
        <v>9</v>
      </c>
      <c r="C22" s="34" t="s">
        <v>1196</v>
      </c>
      <c r="D22" s="126" t="s">
        <v>1139</v>
      </c>
      <c r="E22" s="137">
        <v>1.0026999999999999</v>
      </c>
      <c r="F22" s="47">
        <f t="shared" si="3"/>
        <v>1997192</v>
      </c>
      <c r="G22" s="47">
        <v>0</v>
      </c>
      <c r="H22" s="47">
        <v>0</v>
      </c>
      <c r="I22" s="47">
        <v>0</v>
      </c>
      <c r="J22" s="47">
        <v>0</v>
      </c>
      <c r="K22" s="47">
        <v>0</v>
      </c>
      <c r="L22" s="47">
        <v>0</v>
      </c>
      <c r="M22" s="49">
        <v>0</v>
      </c>
      <c r="N22" s="47">
        <v>0</v>
      </c>
      <c r="O22" s="47">
        <v>0</v>
      </c>
      <c r="P22" s="47">
        <v>0</v>
      </c>
      <c r="Q22" s="47">
        <v>0</v>
      </c>
      <c r="R22" s="47">
        <v>0</v>
      </c>
      <c r="S22" s="47">
        <v>570</v>
      </c>
      <c r="T22" s="47">
        <v>1879006.9</v>
      </c>
      <c r="U22" s="47">
        <v>0</v>
      </c>
      <c r="V22" s="47">
        <v>0</v>
      </c>
      <c r="W22" s="47">
        <v>0</v>
      </c>
      <c r="X22" s="47">
        <v>0</v>
      </c>
      <c r="Y22" s="47">
        <v>0</v>
      </c>
      <c r="Z22" s="47">
        <v>0</v>
      </c>
      <c r="AA22" s="47">
        <v>0</v>
      </c>
      <c r="AB22" s="47">
        <v>0</v>
      </c>
      <c r="AC22" s="47">
        <v>0</v>
      </c>
      <c r="AD22" s="47">
        <v>0</v>
      </c>
      <c r="AE22" s="123">
        <f>ROUND(T22*1.5%,2)</f>
        <v>28185.1</v>
      </c>
      <c r="AF22" s="123">
        <v>90000</v>
      </c>
      <c r="AG22" s="126">
        <v>0</v>
      </c>
      <c r="AH22" s="51">
        <v>2020</v>
      </c>
      <c r="AI22" s="51">
        <v>2020</v>
      </c>
      <c r="AJ22" s="51">
        <v>2020</v>
      </c>
    </row>
    <row r="23" spans="1:36" s="30" customFormat="1" ht="61.5" x14ac:dyDescent="0.85">
      <c r="A23" s="30">
        <v>1</v>
      </c>
      <c r="B23" s="108">
        <f>SUBTOTAL(103,$A$13:A23)</f>
        <v>10</v>
      </c>
      <c r="C23" s="34" t="s">
        <v>1197</v>
      </c>
      <c r="D23" s="126" t="s">
        <v>1137</v>
      </c>
      <c r="E23" s="137">
        <v>1.0053000000000001</v>
      </c>
      <c r="F23" s="47">
        <f t="shared" si="3"/>
        <v>2372807.9900000002</v>
      </c>
      <c r="G23" s="47">
        <v>0</v>
      </c>
      <c r="H23" s="47">
        <v>0</v>
      </c>
      <c r="I23" s="47">
        <v>0</v>
      </c>
      <c r="J23" s="47">
        <v>0</v>
      </c>
      <c r="K23" s="47">
        <v>0</v>
      </c>
      <c r="L23" s="47">
        <v>0</v>
      </c>
      <c r="M23" s="49">
        <v>0</v>
      </c>
      <c r="N23" s="47">
        <v>0</v>
      </c>
      <c r="O23" s="47">
        <v>550</v>
      </c>
      <c r="P23" s="47">
        <v>2244545.6</v>
      </c>
      <c r="Q23" s="47">
        <v>0</v>
      </c>
      <c r="R23" s="47">
        <v>0</v>
      </c>
      <c r="S23" s="47">
        <v>0</v>
      </c>
      <c r="T23" s="47">
        <v>0</v>
      </c>
      <c r="U23" s="47">
        <v>0</v>
      </c>
      <c r="V23" s="47">
        <v>0</v>
      </c>
      <c r="W23" s="47">
        <v>0</v>
      </c>
      <c r="X23" s="47">
        <v>0</v>
      </c>
      <c r="Y23" s="47">
        <v>0</v>
      </c>
      <c r="Z23" s="47">
        <v>0</v>
      </c>
      <c r="AA23" s="47">
        <v>0</v>
      </c>
      <c r="AB23" s="47">
        <v>0</v>
      </c>
      <c r="AC23" s="47">
        <v>0</v>
      </c>
      <c r="AD23" s="47">
        <v>0</v>
      </c>
      <c r="AE23" s="123">
        <f>ROUND(P23*1.5%,2)</f>
        <v>33668.18</v>
      </c>
      <c r="AF23" s="123">
        <f>90000+4594.21</f>
        <v>94594.21</v>
      </c>
      <c r="AG23" s="126">
        <v>0</v>
      </c>
      <c r="AH23" s="51">
        <v>2020</v>
      </c>
      <c r="AI23" s="51">
        <v>2020</v>
      </c>
      <c r="AJ23" s="51">
        <v>2020</v>
      </c>
    </row>
    <row r="24" spans="1:36" s="30" customFormat="1" ht="61.5" x14ac:dyDescent="0.85">
      <c r="B24" s="138" t="s">
        <v>887</v>
      </c>
      <c r="C24" s="34"/>
      <c r="D24" s="126" t="s">
        <v>960</v>
      </c>
      <c r="E24" s="137">
        <f>AVERAGE(E25)</f>
        <v>1.0267999999999999</v>
      </c>
      <c r="F24" s="47">
        <f>F25</f>
        <v>1376400</v>
      </c>
      <c r="G24" s="47">
        <f t="shared" ref="G24:AG24" si="5">G25</f>
        <v>0</v>
      </c>
      <c r="H24" s="47">
        <f t="shared" si="5"/>
        <v>0</v>
      </c>
      <c r="I24" s="47">
        <f t="shared" si="5"/>
        <v>0</v>
      </c>
      <c r="J24" s="47">
        <f t="shared" si="5"/>
        <v>0</v>
      </c>
      <c r="K24" s="47">
        <f t="shared" si="5"/>
        <v>0</v>
      </c>
      <c r="L24" s="47">
        <f t="shared" si="5"/>
        <v>0</v>
      </c>
      <c r="M24" s="49">
        <f t="shared" si="5"/>
        <v>0</v>
      </c>
      <c r="N24" s="47">
        <f t="shared" si="5"/>
        <v>0</v>
      </c>
      <c r="O24" s="47">
        <f t="shared" si="5"/>
        <v>286.75</v>
      </c>
      <c r="P24" s="47">
        <f t="shared" si="5"/>
        <v>1267389.1599999999</v>
      </c>
      <c r="Q24" s="47">
        <f t="shared" si="5"/>
        <v>0</v>
      </c>
      <c r="R24" s="47">
        <f t="shared" si="5"/>
        <v>0</v>
      </c>
      <c r="S24" s="47">
        <f t="shared" si="5"/>
        <v>0</v>
      </c>
      <c r="T24" s="47">
        <f t="shared" si="5"/>
        <v>0</v>
      </c>
      <c r="U24" s="47">
        <f t="shared" si="5"/>
        <v>0</v>
      </c>
      <c r="V24" s="47">
        <f t="shared" si="5"/>
        <v>0</v>
      </c>
      <c r="W24" s="47">
        <f t="shared" si="5"/>
        <v>0</v>
      </c>
      <c r="X24" s="47">
        <f t="shared" si="5"/>
        <v>0</v>
      </c>
      <c r="Y24" s="47">
        <f t="shared" si="5"/>
        <v>0</v>
      </c>
      <c r="Z24" s="47">
        <f t="shared" si="5"/>
        <v>0</v>
      </c>
      <c r="AA24" s="47">
        <f t="shared" si="5"/>
        <v>0</v>
      </c>
      <c r="AB24" s="47">
        <f t="shared" si="5"/>
        <v>0</v>
      </c>
      <c r="AC24" s="47">
        <f t="shared" si="5"/>
        <v>0</v>
      </c>
      <c r="AD24" s="47">
        <f t="shared" si="5"/>
        <v>0</v>
      </c>
      <c r="AE24" s="123">
        <f t="shared" si="5"/>
        <v>19010.84</v>
      </c>
      <c r="AF24" s="123">
        <f t="shared" si="5"/>
        <v>90000</v>
      </c>
      <c r="AG24" s="126">
        <f t="shared" si="5"/>
        <v>0</v>
      </c>
      <c r="AH24" s="51" t="s">
        <v>960</v>
      </c>
      <c r="AI24" s="51" t="s">
        <v>960</v>
      </c>
      <c r="AJ24" s="51" t="s">
        <v>960</v>
      </c>
    </row>
    <row r="25" spans="1:36" s="30" customFormat="1" ht="61.5" x14ac:dyDescent="0.85">
      <c r="A25" s="30">
        <v>1</v>
      </c>
      <c r="B25" s="108">
        <f>SUBTOTAL(103,$A$13:A25)</f>
        <v>11</v>
      </c>
      <c r="C25" s="34" t="s">
        <v>738</v>
      </c>
      <c r="D25" s="126" t="s">
        <v>1139</v>
      </c>
      <c r="E25" s="137">
        <v>1.0267999999999999</v>
      </c>
      <c r="F25" s="47">
        <f t="shared" si="3"/>
        <v>1376400</v>
      </c>
      <c r="G25" s="47">
        <v>0</v>
      </c>
      <c r="H25" s="47">
        <v>0</v>
      </c>
      <c r="I25" s="47">
        <v>0</v>
      </c>
      <c r="J25" s="47">
        <v>0</v>
      </c>
      <c r="K25" s="47">
        <v>0</v>
      </c>
      <c r="L25" s="47">
        <v>0</v>
      </c>
      <c r="M25" s="49">
        <v>0</v>
      </c>
      <c r="N25" s="47">
        <v>0</v>
      </c>
      <c r="O25" s="47">
        <v>286.75</v>
      </c>
      <c r="P25" s="47">
        <v>1267389.1599999999</v>
      </c>
      <c r="Q25" s="47">
        <v>0</v>
      </c>
      <c r="R25" s="47">
        <v>0</v>
      </c>
      <c r="S25" s="47">
        <v>0</v>
      </c>
      <c r="T25" s="47">
        <v>0</v>
      </c>
      <c r="U25" s="47">
        <v>0</v>
      </c>
      <c r="V25" s="47">
        <v>0</v>
      </c>
      <c r="W25" s="47">
        <v>0</v>
      </c>
      <c r="X25" s="47">
        <v>0</v>
      </c>
      <c r="Y25" s="47">
        <v>0</v>
      </c>
      <c r="Z25" s="47">
        <v>0</v>
      </c>
      <c r="AA25" s="47">
        <v>0</v>
      </c>
      <c r="AB25" s="47">
        <v>0</v>
      </c>
      <c r="AC25" s="47">
        <v>0</v>
      </c>
      <c r="AD25" s="47">
        <v>0</v>
      </c>
      <c r="AE25" s="123">
        <f>ROUND(P25*1.5%,2)</f>
        <v>19010.84</v>
      </c>
      <c r="AF25" s="123">
        <v>90000</v>
      </c>
      <c r="AG25" s="126">
        <v>0</v>
      </c>
      <c r="AH25" s="51">
        <v>2020</v>
      </c>
      <c r="AI25" s="51">
        <v>2020</v>
      </c>
      <c r="AJ25" s="51">
        <v>2020</v>
      </c>
    </row>
    <row r="26" spans="1:36" s="30" customFormat="1" ht="61.5" x14ac:dyDescent="0.85">
      <c r="B26" s="138" t="s">
        <v>891</v>
      </c>
      <c r="C26" s="34"/>
      <c r="D26" s="126" t="s">
        <v>960</v>
      </c>
      <c r="E26" s="137">
        <f>AVERAGE(E27)</f>
        <v>1</v>
      </c>
      <c r="F26" s="47">
        <f>F27</f>
        <v>6000000</v>
      </c>
      <c r="G26" s="47">
        <f t="shared" ref="G26:AG26" si="6">G27</f>
        <v>0</v>
      </c>
      <c r="H26" s="47">
        <f t="shared" si="6"/>
        <v>0</v>
      </c>
      <c r="I26" s="47">
        <f t="shared" si="6"/>
        <v>0</v>
      </c>
      <c r="J26" s="47">
        <f t="shared" si="6"/>
        <v>0</v>
      </c>
      <c r="K26" s="47">
        <f t="shared" si="6"/>
        <v>0</v>
      </c>
      <c r="L26" s="47">
        <f t="shared" si="6"/>
        <v>0</v>
      </c>
      <c r="M26" s="49">
        <f t="shared" si="6"/>
        <v>0</v>
      </c>
      <c r="N26" s="47">
        <f t="shared" si="6"/>
        <v>0</v>
      </c>
      <c r="O26" s="47">
        <f t="shared" si="6"/>
        <v>1250</v>
      </c>
      <c r="P26" s="47">
        <f t="shared" si="6"/>
        <v>5763546.7999999998</v>
      </c>
      <c r="Q26" s="47">
        <f t="shared" si="6"/>
        <v>0</v>
      </c>
      <c r="R26" s="47">
        <f t="shared" si="6"/>
        <v>0</v>
      </c>
      <c r="S26" s="47">
        <f t="shared" si="6"/>
        <v>0</v>
      </c>
      <c r="T26" s="47">
        <f t="shared" si="6"/>
        <v>0</v>
      </c>
      <c r="U26" s="47">
        <f t="shared" si="6"/>
        <v>0</v>
      </c>
      <c r="V26" s="47">
        <f t="shared" si="6"/>
        <v>0</v>
      </c>
      <c r="W26" s="47">
        <f t="shared" si="6"/>
        <v>0</v>
      </c>
      <c r="X26" s="47">
        <f t="shared" si="6"/>
        <v>0</v>
      </c>
      <c r="Y26" s="47">
        <f t="shared" si="6"/>
        <v>0</v>
      </c>
      <c r="Z26" s="47">
        <f t="shared" si="6"/>
        <v>0</v>
      </c>
      <c r="AA26" s="47">
        <f t="shared" si="6"/>
        <v>0</v>
      </c>
      <c r="AB26" s="47">
        <f t="shared" si="6"/>
        <v>0</v>
      </c>
      <c r="AC26" s="47">
        <f t="shared" si="6"/>
        <v>0</v>
      </c>
      <c r="AD26" s="47">
        <f t="shared" si="6"/>
        <v>0</v>
      </c>
      <c r="AE26" s="123">
        <f t="shared" si="6"/>
        <v>86453.2</v>
      </c>
      <c r="AF26" s="123">
        <f t="shared" si="6"/>
        <v>150000</v>
      </c>
      <c r="AG26" s="126">
        <f t="shared" si="6"/>
        <v>0</v>
      </c>
      <c r="AH26" s="51" t="s">
        <v>960</v>
      </c>
      <c r="AI26" s="51" t="s">
        <v>960</v>
      </c>
      <c r="AJ26" s="51" t="s">
        <v>960</v>
      </c>
    </row>
    <row r="27" spans="1:36" s="30" customFormat="1" ht="61.5" x14ac:dyDescent="0.85">
      <c r="A27" s="30">
        <v>1</v>
      </c>
      <c r="B27" s="108">
        <f>SUBTOTAL(103,$A$13:A27)</f>
        <v>12</v>
      </c>
      <c r="C27" s="34" t="s">
        <v>1169</v>
      </c>
      <c r="D27" s="126" t="s">
        <v>1140</v>
      </c>
      <c r="E27" s="137">
        <v>1</v>
      </c>
      <c r="F27" s="47">
        <f t="shared" si="3"/>
        <v>6000000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9">
        <v>0</v>
      </c>
      <c r="N27" s="47">
        <v>0</v>
      </c>
      <c r="O27" s="47">
        <v>1250</v>
      </c>
      <c r="P27" s="47">
        <v>5763546.7999999998</v>
      </c>
      <c r="Q27" s="47">
        <v>0</v>
      </c>
      <c r="R27" s="47">
        <v>0</v>
      </c>
      <c r="S27" s="47">
        <v>0</v>
      </c>
      <c r="T27" s="47">
        <v>0</v>
      </c>
      <c r="U27" s="47">
        <v>0</v>
      </c>
      <c r="V27" s="47">
        <v>0</v>
      </c>
      <c r="W27" s="47">
        <v>0</v>
      </c>
      <c r="X27" s="47">
        <v>0</v>
      </c>
      <c r="Y27" s="47">
        <v>0</v>
      </c>
      <c r="Z27" s="47">
        <v>0</v>
      </c>
      <c r="AA27" s="47">
        <v>0</v>
      </c>
      <c r="AB27" s="47">
        <v>0</v>
      </c>
      <c r="AC27" s="47">
        <v>0</v>
      </c>
      <c r="AD27" s="47">
        <v>0</v>
      </c>
      <c r="AE27" s="123">
        <f>ROUND(P27*1.5%,2)</f>
        <v>86453.2</v>
      </c>
      <c r="AF27" s="123">
        <v>150000</v>
      </c>
      <c r="AG27" s="126">
        <v>0</v>
      </c>
      <c r="AH27" s="51">
        <v>2020</v>
      </c>
      <c r="AI27" s="51">
        <v>2020</v>
      </c>
      <c r="AJ27" s="51">
        <v>2020</v>
      </c>
    </row>
    <row r="28" spans="1:36" s="30" customFormat="1" ht="61.5" x14ac:dyDescent="0.85">
      <c r="B28" s="138" t="s">
        <v>892</v>
      </c>
      <c r="C28" s="34"/>
      <c r="D28" s="126" t="s">
        <v>960</v>
      </c>
      <c r="E28" s="137">
        <f>AVERAGE(E29)</f>
        <v>1.0308999999999999</v>
      </c>
      <c r="F28" s="47">
        <f>F29</f>
        <v>1405440</v>
      </c>
      <c r="G28" s="47">
        <f t="shared" ref="G28:AG28" si="7">G29</f>
        <v>0</v>
      </c>
      <c r="H28" s="47">
        <f t="shared" si="7"/>
        <v>0</v>
      </c>
      <c r="I28" s="47">
        <f t="shared" si="7"/>
        <v>0</v>
      </c>
      <c r="J28" s="47">
        <f t="shared" si="7"/>
        <v>0</v>
      </c>
      <c r="K28" s="47">
        <f t="shared" si="7"/>
        <v>0</v>
      </c>
      <c r="L28" s="47">
        <f t="shared" si="7"/>
        <v>0</v>
      </c>
      <c r="M28" s="49">
        <f t="shared" si="7"/>
        <v>0</v>
      </c>
      <c r="N28" s="47">
        <f t="shared" si="7"/>
        <v>0</v>
      </c>
      <c r="O28" s="47">
        <f t="shared" si="7"/>
        <v>292.8</v>
      </c>
      <c r="P28" s="47">
        <f t="shared" si="7"/>
        <v>1296000</v>
      </c>
      <c r="Q28" s="47">
        <f t="shared" si="7"/>
        <v>0</v>
      </c>
      <c r="R28" s="47">
        <f t="shared" si="7"/>
        <v>0</v>
      </c>
      <c r="S28" s="47">
        <f t="shared" si="7"/>
        <v>0</v>
      </c>
      <c r="T28" s="47">
        <f t="shared" si="7"/>
        <v>0</v>
      </c>
      <c r="U28" s="47">
        <f t="shared" si="7"/>
        <v>0</v>
      </c>
      <c r="V28" s="47">
        <f t="shared" si="7"/>
        <v>0</v>
      </c>
      <c r="W28" s="47">
        <f t="shared" si="7"/>
        <v>0</v>
      </c>
      <c r="X28" s="47">
        <f t="shared" si="7"/>
        <v>0</v>
      </c>
      <c r="Y28" s="47">
        <f t="shared" si="7"/>
        <v>0</v>
      </c>
      <c r="Z28" s="47">
        <f t="shared" si="7"/>
        <v>0</v>
      </c>
      <c r="AA28" s="47">
        <f t="shared" si="7"/>
        <v>0</v>
      </c>
      <c r="AB28" s="47">
        <f t="shared" si="7"/>
        <v>0</v>
      </c>
      <c r="AC28" s="47">
        <f t="shared" si="7"/>
        <v>0</v>
      </c>
      <c r="AD28" s="47">
        <f t="shared" si="7"/>
        <v>0</v>
      </c>
      <c r="AE28" s="123">
        <f t="shared" si="7"/>
        <v>19440</v>
      </c>
      <c r="AF28" s="123">
        <f t="shared" si="7"/>
        <v>90000</v>
      </c>
      <c r="AG28" s="126">
        <f t="shared" si="7"/>
        <v>0</v>
      </c>
      <c r="AH28" s="51" t="s">
        <v>960</v>
      </c>
      <c r="AI28" s="51" t="s">
        <v>960</v>
      </c>
      <c r="AJ28" s="51" t="s">
        <v>960</v>
      </c>
    </row>
    <row r="29" spans="1:36" s="30" customFormat="1" ht="61.5" x14ac:dyDescent="0.85">
      <c r="A29" s="30">
        <v>1</v>
      </c>
      <c r="B29" s="108">
        <f>SUBTOTAL(103,$A$13:A29)</f>
        <v>13</v>
      </c>
      <c r="C29" s="34" t="s">
        <v>1121</v>
      </c>
      <c r="D29" s="126" t="s">
        <v>1136</v>
      </c>
      <c r="E29" s="137">
        <v>1.0308999999999999</v>
      </c>
      <c r="F29" s="47">
        <f t="shared" si="3"/>
        <v>1405440</v>
      </c>
      <c r="G29" s="47">
        <v>0</v>
      </c>
      <c r="H29" s="47">
        <v>0</v>
      </c>
      <c r="I29" s="47">
        <v>0</v>
      </c>
      <c r="J29" s="47">
        <v>0</v>
      </c>
      <c r="K29" s="47">
        <v>0</v>
      </c>
      <c r="L29" s="47">
        <v>0</v>
      </c>
      <c r="M29" s="49">
        <v>0</v>
      </c>
      <c r="N29" s="47">
        <v>0</v>
      </c>
      <c r="O29" s="47">
        <v>292.8</v>
      </c>
      <c r="P29" s="47">
        <v>1296000</v>
      </c>
      <c r="Q29" s="47">
        <v>0</v>
      </c>
      <c r="R29" s="47">
        <v>0</v>
      </c>
      <c r="S29" s="47">
        <v>0</v>
      </c>
      <c r="T29" s="47">
        <v>0</v>
      </c>
      <c r="U29" s="47">
        <v>0</v>
      </c>
      <c r="V29" s="47">
        <v>0</v>
      </c>
      <c r="W29" s="47">
        <v>0</v>
      </c>
      <c r="X29" s="47">
        <v>0</v>
      </c>
      <c r="Y29" s="47">
        <v>0</v>
      </c>
      <c r="Z29" s="47">
        <v>0</v>
      </c>
      <c r="AA29" s="47">
        <v>0</v>
      </c>
      <c r="AB29" s="47">
        <v>0</v>
      </c>
      <c r="AC29" s="47">
        <v>0</v>
      </c>
      <c r="AD29" s="47">
        <v>0</v>
      </c>
      <c r="AE29" s="123">
        <f>ROUND(P29*1.5%,2)</f>
        <v>19440</v>
      </c>
      <c r="AF29" s="123">
        <v>90000</v>
      </c>
      <c r="AG29" s="126">
        <v>0</v>
      </c>
      <c r="AH29" s="51">
        <v>2020</v>
      </c>
      <c r="AI29" s="51">
        <v>2020</v>
      </c>
      <c r="AJ29" s="51">
        <v>2020</v>
      </c>
    </row>
    <row r="30" spans="1:36" s="30" customFormat="1" ht="61.5" x14ac:dyDescent="0.85">
      <c r="B30" s="138" t="s">
        <v>1145</v>
      </c>
      <c r="C30" s="34"/>
      <c r="D30" s="126" t="s">
        <v>960</v>
      </c>
      <c r="E30" s="137">
        <f>AVERAGE(E31:E32)</f>
        <v>1.0206</v>
      </c>
      <c r="F30" s="47">
        <f t="shared" ref="F30:AG30" si="8">SUM(F31:F32)</f>
        <v>3363253.9701477829</v>
      </c>
      <c r="G30" s="47">
        <f t="shared" si="8"/>
        <v>0</v>
      </c>
      <c r="H30" s="47">
        <f t="shared" si="8"/>
        <v>0</v>
      </c>
      <c r="I30" s="47">
        <f t="shared" si="8"/>
        <v>0</v>
      </c>
      <c r="J30" s="47">
        <f t="shared" si="8"/>
        <v>0</v>
      </c>
      <c r="K30" s="47">
        <f t="shared" si="8"/>
        <v>0</v>
      </c>
      <c r="L30" s="47">
        <f t="shared" si="8"/>
        <v>0</v>
      </c>
      <c r="M30" s="49">
        <f t="shared" si="8"/>
        <v>0</v>
      </c>
      <c r="N30" s="47">
        <f t="shared" si="8"/>
        <v>0</v>
      </c>
      <c r="O30" s="47">
        <f t="shared" si="8"/>
        <v>380</v>
      </c>
      <c r="P30" s="47">
        <f t="shared" si="8"/>
        <v>1708374.38</v>
      </c>
      <c r="Q30" s="47">
        <f t="shared" si="8"/>
        <v>0</v>
      </c>
      <c r="R30" s="47">
        <f t="shared" si="8"/>
        <v>0</v>
      </c>
      <c r="S30" s="47">
        <f t="shared" si="8"/>
        <v>429.61</v>
      </c>
      <c r="T30" s="47">
        <f t="shared" si="8"/>
        <v>1408131.9901477832</v>
      </c>
      <c r="U30" s="47">
        <f t="shared" si="8"/>
        <v>0</v>
      </c>
      <c r="V30" s="47">
        <f t="shared" si="8"/>
        <v>0</v>
      </c>
      <c r="W30" s="47">
        <f t="shared" si="8"/>
        <v>0</v>
      </c>
      <c r="X30" s="47">
        <f t="shared" si="8"/>
        <v>0</v>
      </c>
      <c r="Y30" s="47">
        <f t="shared" si="8"/>
        <v>0</v>
      </c>
      <c r="Z30" s="47">
        <f t="shared" si="8"/>
        <v>0</v>
      </c>
      <c r="AA30" s="47">
        <f t="shared" si="8"/>
        <v>0</v>
      </c>
      <c r="AB30" s="47">
        <f t="shared" si="8"/>
        <v>0</v>
      </c>
      <c r="AC30" s="47">
        <f t="shared" si="8"/>
        <v>0</v>
      </c>
      <c r="AD30" s="47">
        <f t="shared" si="8"/>
        <v>0</v>
      </c>
      <c r="AE30" s="123">
        <f t="shared" si="8"/>
        <v>46747.6</v>
      </c>
      <c r="AF30" s="123">
        <f t="shared" si="8"/>
        <v>200000</v>
      </c>
      <c r="AG30" s="126">
        <f t="shared" si="8"/>
        <v>0</v>
      </c>
      <c r="AH30" s="51" t="s">
        <v>960</v>
      </c>
      <c r="AI30" s="51" t="s">
        <v>960</v>
      </c>
      <c r="AJ30" s="51" t="s">
        <v>960</v>
      </c>
    </row>
    <row r="31" spans="1:36" s="30" customFormat="1" ht="61.5" x14ac:dyDescent="0.85">
      <c r="A31" s="30">
        <v>1</v>
      </c>
      <c r="B31" s="108">
        <f>SUBTOTAL(103,$A$13:A31)</f>
        <v>14</v>
      </c>
      <c r="C31" s="34" t="s">
        <v>1122</v>
      </c>
      <c r="D31" s="126" t="s">
        <v>1139</v>
      </c>
      <c r="E31" s="137">
        <v>1.0385</v>
      </c>
      <c r="F31" s="47">
        <f t="shared" si="3"/>
        <v>1824000</v>
      </c>
      <c r="G31" s="47">
        <v>0</v>
      </c>
      <c r="H31" s="47">
        <v>0</v>
      </c>
      <c r="I31" s="47">
        <v>0</v>
      </c>
      <c r="J31" s="47">
        <v>0</v>
      </c>
      <c r="K31" s="47">
        <v>0</v>
      </c>
      <c r="L31" s="47">
        <v>0</v>
      </c>
      <c r="M31" s="49">
        <v>0</v>
      </c>
      <c r="N31" s="47">
        <v>0</v>
      </c>
      <c r="O31" s="47">
        <v>380</v>
      </c>
      <c r="P31" s="47">
        <v>1708374.38</v>
      </c>
      <c r="Q31" s="47">
        <v>0</v>
      </c>
      <c r="R31" s="47">
        <v>0</v>
      </c>
      <c r="S31" s="47">
        <v>0</v>
      </c>
      <c r="T31" s="47">
        <v>0</v>
      </c>
      <c r="U31" s="47">
        <v>0</v>
      </c>
      <c r="V31" s="47">
        <v>0</v>
      </c>
      <c r="W31" s="47">
        <v>0</v>
      </c>
      <c r="X31" s="47">
        <v>0</v>
      </c>
      <c r="Y31" s="47">
        <v>0</v>
      </c>
      <c r="Z31" s="47">
        <v>0</v>
      </c>
      <c r="AA31" s="47">
        <v>0</v>
      </c>
      <c r="AB31" s="47">
        <v>0</v>
      </c>
      <c r="AC31" s="47">
        <v>0</v>
      </c>
      <c r="AD31" s="47">
        <v>0</v>
      </c>
      <c r="AE31" s="123">
        <f>ROUND(P31*1.5%,2)</f>
        <v>25625.62</v>
      </c>
      <c r="AF31" s="123">
        <v>90000</v>
      </c>
      <c r="AG31" s="126">
        <v>0</v>
      </c>
      <c r="AH31" s="51">
        <v>2020</v>
      </c>
      <c r="AI31" s="51">
        <v>2020</v>
      </c>
      <c r="AJ31" s="51">
        <v>2020</v>
      </c>
    </row>
    <row r="32" spans="1:36" s="30" customFormat="1" ht="61.5" x14ac:dyDescent="0.85">
      <c r="A32" s="30">
        <v>1</v>
      </c>
      <c r="B32" s="108">
        <f>SUBTOTAL(103,$A$13:A32)</f>
        <v>15</v>
      </c>
      <c r="C32" s="34" t="s">
        <v>1123</v>
      </c>
      <c r="D32" s="126" t="s">
        <v>1139</v>
      </c>
      <c r="E32" s="137">
        <v>1.0026999999999999</v>
      </c>
      <c r="F32" s="47">
        <f t="shared" si="3"/>
        <v>1539253.9701477832</v>
      </c>
      <c r="G32" s="47">
        <v>0</v>
      </c>
      <c r="H32" s="47">
        <v>0</v>
      </c>
      <c r="I32" s="47">
        <v>0</v>
      </c>
      <c r="J32" s="47">
        <v>0</v>
      </c>
      <c r="K32" s="47">
        <v>0</v>
      </c>
      <c r="L32" s="47">
        <v>0</v>
      </c>
      <c r="M32" s="49">
        <v>0</v>
      </c>
      <c r="N32" s="47">
        <v>0</v>
      </c>
      <c r="O32" s="47">
        <v>0</v>
      </c>
      <c r="P32" s="47">
        <v>0</v>
      </c>
      <c r="Q32" s="47">
        <v>0</v>
      </c>
      <c r="R32" s="47">
        <v>0</v>
      </c>
      <c r="S32" s="47">
        <v>429.61</v>
      </c>
      <c r="T32" s="47">
        <v>1408131.9901477832</v>
      </c>
      <c r="U32" s="47">
        <v>0</v>
      </c>
      <c r="V32" s="47">
        <v>0</v>
      </c>
      <c r="W32" s="47">
        <v>0</v>
      </c>
      <c r="X32" s="47">
        <v>0</v>
      </c>
      <c r="Y32" s="47">
        <v>0</v>
      </c>
      <c r="Z32" s="47">
        <v>0</v>
      </c>
      <c r="AA32" s="47">
        <v>0</v>
      </c>
      <c r="AB32" s="47">
        <v>0</v>
      </c>
      <c r="AC32" s="47">
        <v>0</v>
      </c>
      <c r="AD32" s="47">
        <v>0</v>
      </c>
      <c r="AE32" s="123">
        <f>ROUND(T32*1.5%,2)</f>
        <v>21121.98</v>
      </c>
      <c r="AF32" s="123">
        <v>110000</v>
      </c>
      <c r="AG32" s="126">
        <v>0</v>
      </c>
      <c r="AH32" s="51">
        <v>2020</v>
      </c>
      <c r="AI32" s="51">
        <v>2020</v>
      </c>
      <c r="AJ32" s="51">
        <v>2020</v>
      </c>
    </row>
    <row r="33" spans="1:36" s="30" customFormat="1" ht="61.5" x14ac:dyDescent="0.85">
      <c r="B33" s="138" t="s">
        <v>899</v>
      </c>
      <c r="C33" s="34"/>
      <c r="D33" s="126" t="s">
        <v>960</v>
      </c>
      <c r="E33" s="137">
        <f>AVERAGE(E34:E35)</f>
        <v>1</v>
      </c>
      <c r="F33" s="47">
        <f>SUM(F34:F35)</f>
        <v>3465600.02</v>
      </c>
      <c r="G33" s="47">
        <f t="shared" ref="G33:AG33" si="9">SUM(G34:G35)</f>
        <v>0</v>
      </c>
      <c r="H33" s="47">
        <f t="shared" si="9"/>
        <v>0</v>
      </c>
      <c r="I33" s="47">
        <f t="shared" si="9"/>
        <v>0</v>
      </c>
      <c r="J33" s="47">
        <f t="shared" si="9"/>
        <v>0</v>
      </c>
      <c r="K33" s="47">
        <f t="shared" si="9"/>
        <v>0</v>
      </c>
      <c r="L33" s="47">
        <f t="shared" si="9"/>
        <v>0</v>
      </c>
      <c r="M33" s="49">
        <f t="shared" si="9"/>
        <v>0</v>
      </c>
      <c r="N33" s="47">
        <f t="shared" si="9"/>
        <v>0</v>
      </c>
      <c r="O33" s="47">
        <f t="shared" si="9"/>
        <v>722</v>
      </c>
      <c r="P33" s="47">
        <f t="shared" si="9"/>
        <v>3227192.12</v>
      </c>
      <c r="Q33" s="47">
        <f t="shared" si="9"/>
        <v>0</v>
      </c>
      <c r="R33" s="47">
        <f t="shared" si="9"/>
        <v>0</v>
      </c>
      <c r="S33" s="47">
        <f t="shared" si="9"/>
        <v>0</v>
      </c>
      <c r="T33" s="47">
        <f t="shared" si="9"/>
        <v>0</v>
      </c>
      <c r="U33" s="47">
        <f t="shared" si="9"/>
        <v>0</v>
      </c>
      <c r="V33" s="47">
        <f t="shared" si="9"/>
        <v>0</v>
      </c>
      <c r="W33" s="47">
        <f t="shared" si="9"/>
        <v>0</v>
      </c>
      <c r="X33" s="47">
        <f t="shared" si="9"/>
        <v>0</v>
      </c>
      <c r="Y33" s="47">
        <f t="shared" si="9"/>
        <v>0</v>
      </c>
      <c r="Z33" s="47">
        <f t="shared" si="9"/>
        <v>0</v>
      </c>
      <c r="AA33" s="47">
        <f t="shared" si="9"/>
        <v>0</v>
      </c>
      <c r="AB33" s="47">
        <f t="shared" si="9"/>
        <v>0</v>
      </c>
      <c r="AC33" s="47">
        <f t="shared" si="9"/>
        <v>0</v>
      </c>
      <c r="AD33" s="47">
        <f t="shared" si="9"/>
        <v>0</v>
      </c>
      <c r="AE33" s="123">
        <f t="shared" si="9"/>
        <v>48407.88</v>
      </c>
      <c r="AF33" s="123">
        <f t="shared" si="9"/>
        <v>190000.02000000002</v>
      </c>
      <c r="AG33" s="126">
        <f t="shared" si="9"/>
        <v>0</v>
      </c>
      <c r="AH33" s="51" t="s">
        <v>960</v>
      </c>
      <c r="AI33" s="51" t="s">
        <v>960</v>
      </c>
      <c r="AJ33" s="51" t="s">
        <v>960</v>
      </c>
    </row>
    <row r="34" spans="1:36" s="30" customFormat="1" ht="61.5" x14ac:dyDescent="0.85">
      <c r="A34" s="30">
        <v>1</v>
      </c>
      <c r="B34" s="108">
        <f>SUBTOTAL(103,$A$13:A34)</f>
        <v>16</v>
      </c>
      <c r="C34" s="34" t="s">
        <v>1143</v>
      </c>
      <c r="D34" s="126" t="s">
        <v>1137</v>
      </c>
      <c r="E34" s="137">
        <v>1</v>
      </c>
      <c r="F34" s="47">
        <f t="shared" si="3"/>
        <v>2667360.02</v>
      </c>
      <c r="G34" s="47">
        <v>0</v>
      </c>
      <c r="H34" s="47">
        <v>0</v>
      </c>
      <c r="I34" s="47">
        <v>0</v>
      </c>
      <c r="J34" s="47">
        <v>0</v>
      </c>
      <c r="K34" s="47">
        <v>0</v>
      </c>
      <c r="L34" s="47">
        <v>0</v>
      </c>
      <c r="M34" s="49">
        <v>0</v>
      </c>
      <c r="N34" s="47">
        <v>0</v>
      </c>
      <c r="O34" s="47">
        <v>555.70000000000005</v>
      </c>
      <c r="P34" s="47">
        <v>2529418.7200000002</v>
      </c>
      <c r="Q34" s="47">
        <v>0</v>
      </c>
      <c r="R34" s="47">
        <v>0</v>
      </c>
      <c r="S34" s="47">
        <v>0</v>
      </c>
      <c r="T34" s="47">
        <v>0</v>
      </c>
      <c r="U34" s="47">
        <v>0</v>
      </c>
      <c r="V34" s="47">
        <v>0</v>
      </c>
      <c r="W34" s="47">
        <v>0</v>
      </c>
      <c r="X34" s="47">
        <v>0</v>
      </c>
      <c r="Y34" s="47">
        <v>0</v>
      </c>
      <c r="Z34" s="47">
        <v>0</v>
      </c>
      <c r="AA34" s="47">
        <v>0</v>
      </c>
      <c r="AB34" s="47">
        <v>0</v>
      </c>
      <c r="AC34" s="47">
        <v>0</v>
      </c>
      <c r="AD34" s="47">
        <v>0</v>
      </c>
      <c r="AE34" s="123">
        <f>ROUND(P34*1.5%,2)</f>
        <v>37941.279999999999</v>
      </c>
      <c r="AF34" s="123">
        <v>100000.02</v>
      </c>
      <c r="AG34" s="126">
        <v>0</v>
      </c>
      <c r="AH34" s="51">
        <v>2020</v>
      </c>
      <c r="AI34" s="51">
        <v>2020</v>
      </c>
      <c r="AJ34" s="51">
        <v>2020</v>
      </c>
    </row>
    <row r="35" spans="1:36" s="30" customFormat="1" ht="61.5" x14ac:dyDescent="0.85">
      <c r="A35" s="30">
        <v>1</v>
      </c>
      <c r="B35" s="108">
        <f>SUBTOTAL(103,$A$13:A35)</f>
        <v>17</v>
      </c>
      <c r="C35" s="34" t="s">
        <v>1124</v>
      </c>
      <c r="D35" s="126" t="s">
        <v>1137</v>
      </c>
      <c r="E35" s="137">
        <v>1</v>
      </c>
      <c r="F35" s="47">
        <f t="shared" si="3"/>
        <v>798240</v>
      </c>
      <c r="G35" s="47">
        <v>0</v>
      </c>
      <c r="H35" s="47">
        <v>0</v>
      </c>
      <c r="I35" s="47">
        <v>0</v>
      </c>
      <c r="J35" s="47">
        <v>0</v>
      </c>
      <c r="K35" s="47">
        <v>0</v>
      </c>
      <c r="L35" s="47">
        <v>0</v>
      </c>
      <c r="M35" s="49">
        <v>0</v>
      </c>
      <c r="N35" s="47">
        <v>0</v>
      </c>
      <c r="O35" s="47">
        <v>166.3</v>
      </c>
      <c r="P35" s="47">
        <v>697773.4</v>
      </c>
      <c r="Q35" s="47">
        <v>0</v>
      </c>
      <c r="R35" s="47">
        <v>0</v>
      </c>
      <c r="S35" s="47">
        <v>0</v>
      </c>
      <c r="T35" s="47">
        <v>0</v>
      </c>
      <c r="U35" s="47">
        <v>0</v>
      </c>
      <c r="V35" s="47">
        <v>0</v>
      </c>
      <c r="W35" s="47">
        <v>0</v>
      </c>
      <c r="X35" s="47">
        <v>0</v>
      </c>
      <c r="Y35" s="47">
        <v>0</v>
      </c>
      <c r="Z35" s="47">
        <v>0</v>
      </c>
      <c r="AA35" s="47">
        <v>0</v>
      </c>
      <c r="AB35" s="47">
        <v>0</v>
      </c>
      <c r="AC35" s="47">
        <v>0</v>
      </c>
      <c r="AD35" s="47">
        <v>0</v>
      </c>
      <c r="AE35" s="123">
        <f>ROUND(P35*1.5%,2)</f>
        <v>10466.6</v>
      </c>
      <c r="AF35" s="123">
        <v>90000</v>
      </c>
      <c r="AG35" s="126">
        <v>0</v>
      </c>
      <c r="AH35" s="51">
        <v>2020</v>
      </c>
      <c r="AI35" s="51">
        <v>2020</v>
      </c>
      <c r="AJ35" s="51">
        <v>2020</v>
      </c>
    </row>
    <row r="36" spans="1:36" s="30" customFormat="1" ht="61.5" x14ac:dyDescent="0.85">
      <c r="B36" s="138" t="s">
        <v>826</v>
      </c>
      <c r="C36" s="34"/>
      <c r="D36" s="126" t="s">
        <v>960</v>
      </c>
      <c r="E36" s="137">
        <f>AVERAGE(E37:E41)</f>
        <v>1.0075000000000001</v>
      </c>
      <c r="F36" s="47">
        <f>SUM(F37:F39)</f>
        <v>6524814.0008374378</v>
      </c>
      <c r="G36" s="47">
        <f t="shared" ref="G36:AG36" si="10">SUM(G37:G39)</f>
        <v>0</v>
      </c>
      <c r="H36" s="47">
        <f t="shared" si="10"/>
        <v>0</v>
      </c>
      <c r="I36" s="47">
        <f t="shared" si="10"/>
        <v>0</v>
      </c>
      <c r="J36" s="47">
        <f t="shared" si="10"/>
        <v>0</v>
      </c>
      <c r="K36" s="47">
        <f t="shared" si="10"/>
        <v>0</v>
      </c>
      <c r="L36" s="47">
        <f t="shared" si="10"/>
        <v>0</v>
      </c>
      <c r="M36" s="49">
        <f t="shared" si="10"/>
        <v>0</v>
      </c>
      <c r="N36" s="47">
        <f t="shared" si="10"/>
        <v>0</v>
      </c>
      <c r="O36" s="47">
        <f t="shared" si="10"/>
        <v>1009</v>
      </c>
      <c r="P36" s="47">
        <f t="shared" si="10"/>
        <v>4574581.28</v>
      </c>
      <c r="Q36" s="47">
        <f t="shared" si="10"/>
        <v>0</v>
      </c>
      <c r="R36" s="47">
        <f t="shared" si="10"/>
        <v>0</v>
      </c>
      <c r="S36" s="47">
        <f t="shared" si="10"/>
        <v>360</v>
      </c>
      <c r="T36" s="47">
        <f t="shared" si="10"/>
        <v>1568092.6108374381</v>
      </c>
      <c r="U36" s="47">
        <f t="shared" si="10"/>
        <v>0</v>
      </c>
      <c r="V36" s="47">
        <f t="shared" si="10"/>
        <v>0</v>
      </c>
      <c r="W36" s="47">
        <f t="shared" si="10"/>
        <v>0</v>
      </c>
      <c r="X36" s="47">
        <f t="shared" si="10"/>
        <v>0</v>
      </c>
      <c r="Y36" s="47">
        <f t="shared" si="10"/>
        <v>0</v>
      </c>
      <c r="Z36" s="47">
        <f t="shared" si="10"/>
        <v>0</v>
      </c>
      <c r="AA36" s="47">
        <f t="shared" si="10"/>
        <v>0</v>
      </c>
      <c r="AB36" s="47">
        <f t="shared" si="10"/>
        <v>0</v>
      </c>
      <c r="AC36" s="47">
        <f t="shared" si="10"/>
        <v>0</v>
      </c>
      <c r="AD36" s="47">
        <f t="shared" si="10"/>
        <v>0</v>
      </c>
      <c r="AE36" s="123">
        <f t="shared" si="10"/>
        <v>92140.11</v>
      </c>
      <c r="AF36" s="123">
        <f t="shared" si="10"/>
        <v>290000</v>
      </c>
      <c r="AG36" s="126">
        <f t="shared" si="10"/>
        <v>0</v>
      </c>
      <c r="AH36" s="51" t="s">
        <v>960</v>
      </c>
      <c r="AI36" s="51" t="s">
        <v>960</v>
      </c>
      <c r="AJ36" s="51" t="s">
        <v>960</v>
      </c>
    </row>
    <row r="37" spans="1:36" s="30" customFormat="1" ht="61.5" x14ac:dyDescent="0.85">
      <c r="A37" s="30">
        <v>1</v>
      </c>
      <c r="B37" s="108">
        <f>SUBTOTAL(103,$A$13:A37)</f>
        <v>18</v>
      </c>
      <c r="C37" s="34" t="s">
        <v>1125</v>
      </c>
      <c r="D37" s="126" t="s">
        <v>1138</v>
      </c>
      <c r="E37" s="137">
        <v>1.0043</v>
      </c>
      <c r="F37" s="47">
        <f t="shared" si="3"/>
        <v>1681614.000837438</v>
      </c>
      <c r="G37" s="47">
        <v>0</v>
      </c>
      <c r="H37" s="47">
        <v>0</v>
      </c>
      <c r="I37" s="47">
        <v>0</v>
      </c>
      <c r="J37" s="47">
        <v>0</v>
      </c>
      <c r="K37" s="47">
        <v>0</v>
      </c>
      <c r="L37" s="47">
        <v>0</v>
      </c>
      <c r="M37" s="49">
        <v>0</v>
      </c>
      <c r="N37" s="47">
        <v>0</v>
      </c>
      <c r="O37" s="47">
        <v>0</v>
      </c>
      <c r="P37" s="47">
        <v>0</v>
      </c>
      <c r="Q37" s="47">
        <v>0</v>
      </c>
      <c r="R37" s="47">
        <v>0</v>
      </c>
      <c r="S37" s="47">
        <v>360</v>
      </c>
      <c r="T37" s="47">
        <v>1568092.6108374381</v>
      </c>
      <c r="U37" s="47">
        <v>0</v>
      </c>
      <c r="V37" s="47">
        <v>0</v>
      </c>
      <c r="W37" s="47">
        <v>0</v>
      </c>
      <c r="X37" s="47">
        <v>0</v>
      </c>
      <c r="Y37" s="47">
        <v>0</v>
      </c>
      <c r="Z37" s="47">
        <v>0</v>
      </c>
      <c r="AA37" s="47">
        <v>0</v>
      </c>
      <c r="AB37" s="47">
        <v>0</v>
      </c>
      <c r="AC37" s="47">
        <v>0</v>
      </c>
      <c r="AD37" s="47">
        <v>0</v>
      </c>
      <c r="AE37" s="123">
        <f>ROUND(T37*1.5%,2)</f>
        <v>23521.39</v>
      </c>
      <c r="AF37" s="123">
        <v>90000</v>
      </c>
      <c r="AG37" s="126">
        <v>0</v>
      </c>
      <c r="AH37" s="51">
        <v>2020</v>
      </c>
      <c r="AI37" s="51">
        <v>2020</v>
      </c>
      <c r="AJ37" s="51">
        <v>2020</v>
      </c>
    </row>
    <row r="38" spans="1:36" s="30" customFormat="1" ht="61.5" x14ac:dyDescent="0.85">
      <c r="A38" s="30">
        <v>1</v>
      </c>
      <c r="B38" s="108">
        <f>SUBTOTAL(103,$A$13:A38)</f>
        <v>19</v>
      </c>
      <c r="C38" s="34" t="s">
        <v>851</v>
      </c>
      <c r="D38" s="126" t="s">
        <v>1138</v>
      </c>
      <c r="E38" s="137">
        <v>1.0185999999999999</v>
      </c>
      <c r="F38" s="47">
        <f t="shared" si="3"/>
        <v>2764800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9">
        <v>0</v>
      </c>
      <c r="N38" s="47">
        <v>0</v>
      </c>
      <c r="O38" s="47">
        <v>576</v>
      </c>
      <c r="P38" s="47">
        <v>2625418.7200000002</v>
      </c>
      <c r="Q38" s="47">
        <v>0</v>
      </c>
      <c r="R38" s="47">
        <v>0</v>
      </c>
      <c r="S38" s="47">
        <v>0</v>
      </c>
      <c r="T38" s="47">
        <v>0</v>
      </c>
      <c r="U38" s="47">
        <v>0</v>
      </c>
      <c r="V38" s="47">
        <v>0</v>
      </c>
      <c r="W38" s="47">
        <v>0</v>
      </c>
      <c r="X38" s="47">
        <v>0</v>
      </c>
      <c r="Y38" s="47">
        <v>0</v>
      </c>
      <c r="Z38" s="47">
        <v>0</v>
      </c>
      <c r="AA38" s="47">
        <v>0</v>
      </c>
      <c r="AB38" s="47">
        <v>0</v>
      </c>
      <c r="AC38" s="47">
        <v>0</v>
      </c>
      <c r="AD38" s="47">
        <v>0</v>
      </c>
      <c r="AE38" s="123">
        <f>ROUND(P38*1.5%,2)</f>
        <v>39381.279999999999</v>
      </c>
      <c r="AF38" s="123">
        <v>100000</v>
      </c>
      <c r="AG38" s="126">
        <v>0</v>
      </c>
      <c r="AH38" s="51">
        <v>2020</v>
      </c>
      <c r="AI38" s="51">
        <v>2020</v>
      </c>
      <c r="AJ38" s="51">
        <v>2020</v>
      </c>
    </row>
    <row r="39" spans="1:36" s="30" customFormat="1" ht="61.5" x14ac:dyDescent="0.85">
      <c r="A39" s="30">
        <v>1</v>
      </c>
      <c r="B39" s="108">
        <f>SUBTOTAL(103,$A$13:A39)</f>
        <v>20</v>
      </c>
      <c r="C39" s="34" t="s">
        <v>842</v>
      </c>
      <c r="D39" s="126" t="s">
        <v>1138</v>
      </c>
      <c r="E39" s="137">
        <v>1.0064</v>
      </c>
      <c r="F39" s="47">
        <f t="shared" si="3"/>
        <v>2078400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9">
        <v>0</v>
      </c>
      <c r="N39" s="47">
        <v>0</v>
      </c>
      <c r="O39" s="47">
        <v>433</v>
      </c>
      <c r="P39" s="47">
        <v>1949162.56</v>
      </c>
      <c r="Q39" s="47">
        <v>0</v>
      </c>
      <c r="R39" s="47">
        <v>0</v>
      </c>
      <c r="S39" s="47">
        <v>0</v>
      </c>
      <c r="T39" s="47">
        <v>0</v>
      </c>
      <c r="U39" s="47">
        <v>0</v>
      </c>
      <c r="V39" s="47">
        <v>0</v>
      </c>
      <c r="W39" s="47">
        <v>0</v>
      </c>
      <c r="X39" s="47">
        <v>0</v>
      </c>
      <c r="Y39" s="47">
        <v>0</v>
      </c>
      <c r="Z39" s="47">
        <v>0</v>
      </c>
      <c r="AA39" s="47">
        <v>0</v>
      </c>
      <c r="AB39" s="47">
        <v>0</v>
      </c>
      <c r="AC39" s="47">
        <v>0</v>
      </c>
      <c r="AD39" s="47">
        <v>0</v>
      </c>
      <c r="AE39" s="123">
        <f>ROUND(P39*1.5%,2)</f>
        <v>29237.439999999999</v>
      </c>
      <c r="AF39" s="123">
        <v>100000</v>
      </c>
      <c r="AG39" s="126">
        <v>0</v>
      </c>
      <c r="AH39" s="51">
        <v>2020</v>
      </c>
      <c r="AI39" s="51">
        <v>2020</v>
      </c>
      <c r="AJ39" s="51">
        <v>2020</v>
      </c>
    </row>
    <row r="40" spans="1:36" s="30" customFormat="1" ht="61.5" x14ac:dyDescent="0.85">
      <c r="B40" s="138" t="s">
        <v>906</v>
      </c>
      <c r="C40" s="34"/>
      <c r="D40" s="126" t="s">
        <v>960</v>
      </c>
      <c r="E40" s="137">
        <f>AVERAGE(E41)</f>
        <v>1.0041</v>
      </c>
      <c r="F40" s="47">
        <f>F41</f>
        <v>2154384</v>
      </c>
      <c r="G40" s="47">
        <f t="shared" ref="G40:AG40" si="11">G41</f>
        <v>0</v>
      </c>
      <c r="H40" s="47">
        <f t="shared" si="11"/>
        <v>0</v>
      </c>
      <c r="I40" s="47">
        <f t="shared" si="11"/>
        <v>0</v>
      </c>
      <c r="J40" s="47">
        <f t="shared" si="11"/>
        <v>0</v>
      </c>
      <c r="K40" s="47">
        <f t="shared" si="11"/>
        <v>0</v>
      </c>
      <c r="L40" s="47">
        <f t="shared" si="11"/>
        <v>0</v>
      </c>
      <c r="M40" s="49">
        <f t="shared" si="11"/>
        <v>0</v>
      </c>
      <c r="N40" s="47">
        <f t="shared" si="11"/>
        <v>0</v>
      </c>
      <c r="O40" s="47">
        <f t="shared" si="11"/>
        <v>448.83</v>
      </c>
      <c r="P40" s="47">
        <f t="shared" si="11"/>
        <v>2033875.86</v>
      </c>
      <c r="Q40" s="47">
        <f t="shared" si="11"/>
        <v>0</v>
      </c>
      <c r="R40" s="47">
        <f t="shared" si="11"/>
        <v>0</v>
      </c>
      <c r="S40" s="47">
        <f t="shared" si="11"/>
        <v>0</v>
      </c>
      <c r="T40" s="47">
        <f t="shared" si="11"/>
        <v>0</v>
      </c>
      <c r="U40" s="47">
        <f t="shared" si="11"/>
        <v>0</v>
      </c>
      <c r="V40" s="47">
        <f t="shared" si="11"/>
        <v>0</v>
      </c>
      <c r="W40" s="47">
        <f t="shared" si="11"/>
        <v>0</v>
      </c>
      <c r="X40" s="47">
        <f t="shared" si="11"/>
        <v>0</v>
      </c>
      <c r="Y40" s="47">
        <f t="shared" si="11"/>
        <v>0</v>
      </c>
      <c r="Z40" s="47">
        <f t="shared" si="11"/>
        <v>0</v>
      </c>
      <c r="AA40" s="47">
        <f t="shared" si="11"/>
        <v>0</v>
      </c>
      <c r="AB40" s="47">
        <f t="shared" si="11"/>
        <v>0</v>
      </c>
      <c r="AC40" s="47">
        <f t="shared" si="11"/>
        <v>0</v>
      </c>
      <c r="AD40" s="47">
        <f t="shared" si="11"/>
        <v>0</v>
      </c>
      <c r="AE40" s="123">
        <f t="shared" si="11"/>
        <v>30508.14</v>
      </c>
      <c r="AF40" s="123">
        <f t="shared" si="11"/>
        <v>90000</v>
      </c>
      <c r="AG40" s="126">
        <f t="shared" si="11"/>
        <v>0</v>
      </c>
      <c r="AH40" s="51" t="s">
        <v>960</v>
      </c>
      <c r="AI40" s="51" t="s">
        <v>960</v>
      </c>
      <c r="AJ40" s="51" t="s">
        <v>960</v>
      </c>
    </row>
    <row r="41" spans="1:36" s="30" customFormat="1" ht="61.5" x14ac:dyDescent="0.85">
      <c r="A41" s="30">
        <v>1</v>
      </c>
      <c r="B41" s="108">
        <f>SUBTOTAL(103,$A$13:A41)</f>
        <v>21</v>
      </c>
      <c r="C41" s="34" t="s">
        <v>1126</v>
      </c>
      <c r="D41" s="126" t="s">
        <v>1137</v>
      </c>
      <c r="E41" s="137">
        <v>1.0041</v>
      </c>
      <c r="F41" s="47">
        <f t="shared" si="3"/>
        <v>2154384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9">
        <v>0</v>
      </c>
      <c r="N41" s="47">
        <v>0</v>
      </c>
      <c r="O41" s="47">
        <v>448.83</v>
      </c>
      <c r="P41" s="47">
        <v>2033875.86</v>
      </c>
      <c r="Q41" s="47">
        <v>0</v>
      </c>
      <c r="R41" s="47">
        <v>0</v>
      </c>
      <c r="S41" s="47">
        <v>0</v>
      </c>
      <c r="T41" s="47">
        <v>0</v>
      </c>
      <c r="U41" s="47">
        <v>0</v>
      </c>
      <c r="V41" s="47">
        <v>0</v>
      </c>
      <c r="W41" s="47">
        <v>0</v>
      </c>
      <c r="X41" s="47">
        <v>0</v>
      </c>
      <c r="Y41" s="47">
        <v>0</v>
      </c>
      <c r="Z41" s="47">
        <v>0</v>
      </c>
      <c r="AA41" s="47">
        <v>0</v>
      </c>
      <c r="AB41" s="47">
        <v>0</v>
      </c>
      <c r="AC41" s="47">
        <v>0</v>
      </c>
      <c r="AD41" s="47">
        <v>0</v>
      </c>
      <c r="AE41" s="123">
        <f>ROUND(P41*1.5%,2)</f>
        <v>30508.14</v>
      </c>
      <c r="AF41" s="123">
        <v>90000</v>
      </c>
      <c r="AG41" s="126">
        <v>0</v>
      </c>
      <c r="AH41" s="51">
        <v>2020</v>
      </c>
      <c r="AI41" s="51">
        <v>2020</v>
      </c>
      <c r="AJ41" s="51">
        <v>2020</v>
      </c>
    </row>
    <row r="42" spans="1:36" s="30" customFormat="1" ht="61.5" x14ac:dyDescent="0.85">
      <c r="B42" s="138" t="s">
        <v>908</v>
      </c>
      <c r="C42" s="34"/>
      <c r="D42" s="126" t="s">
        <v>960</v>
      </c>
      <c r="E42" s="137">
        <f>AVERAGE(E43)</f>
        <v>1</v>
      </c>
      <c r="F42" s="47">
        <f>F43</f>
        <v>5328000</v>
      </c>
      <c r="G42" s="47">
        <f t="shared" ref="G42:AG42" si="12">G43</f>
        <v>0</v>
      </c>
      <c r="H42" s="47">
        <f t="shared" si="12"/>
        <v>0</v>
      </c>
      <c r="I42" s="47">
        <f t="shared" si="12"/>
        <v>0</v>
      </c>
      <c r="J42" s="47">
        <f t="shared" si="12"/>
        <v>0</v>
      </c>
      <c r="K42" s="47">
        <f t="shared" si="12"/>
        <v>0</v>
      </c>
      <c r="L42" s="47">
        <f t="shared" si="12"/>
        <v>0</v>
      </c>
      <c r="M42" s="49">
        <f t="shared" si="12"/>
        <v>0</v>
      </c>
      <c r="N42" s="47">
        <f t="shared" si="12"/>
        <v>0</v>
      </c>
      <c r="O42" s="47">
        <f t="shared" si="12"/>
        <v>1110</v>
      </c>
      <c r="P42" s="47">
        <f t="shared" si="12"/>
        <v>5101477.83</v>
      </c>
      <c r="Q42" s="47">
        <f t="shared" si="12"/>
        <v>0</v>
      </c>
      <c r="R42" s="47">
        <f t="shared" si="12"/>
        <v>0</v>
      </c>
      <c r="S42" s="47">
        <f t="shared" si="12"/>
        <v>0</v>
      </c>
      <c r="T42" s="47">
        <f t="shared" si="12"/>
        <v>0</v>
      </c>
      <c r="U42" s="47">
        <f t="shared" si="12"/>
        <v>0</v>
      </c>
      <c r="V42" s="47">
        <f t="shared" si="12"/>
        <v>0</v>
      </c>
      <c r="W42" s="47">
        <f t="shared" si="12"/>
        <v>0</v>
      </c>
      <c r="X42" s="47">
        <f t="shared" si="12"/>
        <v>0</v>
      </c>
      <c r="Y42" s="47">
        <f t="shared" si="12"/>
        <v>0</v>
      </c>
      <c r="Z42" s="47">
        <f t="shared" si="12"/>
        <v>0</v>
      </c>
      <c r="AA42" s="47">
        <f t="shared" si="12"/>
        <v>0</v>
      </c>
      <c r="AB42" s="47">
        <f t="shared" si="12"/>
        <v>0</v>
      </c>
      <c r="AC42" s="47">
        <f t="shared" si="12"/>
        <v>0</v>
      </c>
      <c r="AD42" s="47">
        <f t="shared" si="12"/>
        <v>0</v>
      </c>
      <c r="AE42" s="123">
        <f t="shared" si="12"/>
        <v>76522.17</v>
      </c>
      <c r="AF42" s="123">
        <f t="shared" si="12"/>
        <v>150000</v>
      </c>
      <c r="AG42" s="126">
        <f t="shared" si="12"/>
        <v>0</v>
      </c>
      <c r="AH42" s="51" t="s">
        <v>960</v>
      </c>
      <c r="AI42" s="51" t="s">
        <v>960</v>
      </c>
      <c r="AJ42" s="51" t="s">
        <v>960</v>
      </c>
    </row>
    <row r="43" spans="1:36" s="30" customFormat="1" ht="61.5" x14ac:dyDescent="0.85">
      <c r="A43" s="30">
        <v>1</v>
      </c>
      <c r="B43" s="108">
        <f>SUBTOTAL(103,$A$13:A43)</f>
        <v>22</v>
      </c>
      <c r="C43" s="34" t="s">
        <v>1127</v>
      </c>
      <c r="D43" s="126" t="s">
        <v>1139</v>
      </c>
      <c r="E43" s="137">
        <v>1</v>
      </c>
      <c r="F43" s="47">
        <f t="shared" si="3"/>
        <v>5328000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9">
        <v>0</v>
      </c>
      <c r="N43" s="47">
        <v>0</v>
      </c>
      <c r="O43" s="47">
        <v>1110</v>
      </c>
      <c r="P43" s="47">
        <v>5101477.83</v>
      </c>
      <c r="Q43" s="47">
        <v>0</v>
      </c>
      <c r="R43" s="47">
        <v>0</v>
      </c>
      <c r="S43" s="47">
        <v>0</v>
      </c>
      <c r="T43" s="47">
        <v>0</v>
      </c>
      <c r="U43" s="47">
        <v>0</v>
      </c>
      <c r="V43" s="47">
        <v>0</v>
      </c>
      <c r="W43" s="47">
        <v>0</v>
      </c>
      <c r="X43" s="47">
        <v>0</v>
      </c>
      <c r="Y43" s="47">
        <v>0</v>
      </c>
      <c r="Z43" s="47">
        <v>0</v>
      </c>
      <c r="AA43" s="47">
        <v>0</v>
      </c>
      <c r="AB43" s="47">
        <v>0</v>
      </c>
      <c r="AC43" s="47">
        <v>0</v>
      </c>
      <c r="AD43" s="47">
        <v>0</v>
      </c>
      <c r="AE43" s="123">
        <f>ROUND(P43*1.5%,2)</f>
        <v>76522.17</v>
      </c>
      <c r="AF43" s="123">
        <v>150000</v>
      </c>
      <c r="AG43" s="126">
        <v>0</v>
      </c>
      <c r="AH43" s="51">
        <v>2020</v>
      </c>
      <c r="AI43" s="51">
        <v>2020</v>
      </c>
      <c r="AJ43" s="51">
        <v>2020</v>
      </c>
    </row>
    <row r="44" spans="1:36" s="30" customFormat="1" ht="61.5" x14ac:dyDescent="0.85">
      <c r="B44" s="138" t="s">
        <v>1146</v>
      </c>
      <c r="C44" s="34"/>
      <c r="D44" s="126" t="s">
        <v>960</v>
      </c>
      <c r="E44" s="137">
        <f>AVERAGE(E45:E47)</f>
        <v>1.0093333333333334</v>
      </c>
      <c r="F44" s="47">
        <f t="shared" ref="F44:AG44" si="13">SUM(F45:F47)</f>
        <v>6998400</v>
      </c>
      <c r="G44" s="47">
        <f t="shared" si="13"/>
        <v>0</v>
      </c>
      <c r="H44" s="47">
        <f t="shared" si="13"/>
        <v>0</v>
      </c>
      <c r="I44" s="47">
        <f t="shared" si="13"/>
        <v>0</v>
      </c>
      <c r="J44" s="47">
        <f t="shared" si="13"/>
        <v>0</v>
      </c>
      <c r="K44" s="47">
        <f t="shared" si="13"/>
        <v>0</v>
      </c>
      <c r="L44" s="47">
        <f t="shared" si="13"/>
        <v>0</v>
      </c>
      <c r="M44" s="49">
        <f t="shared" si="13"/>
        <v>0</v>
      </c>
      <c r="N44" s="47">
        <f t="shared" si="13"/>
        <v>0</v>
      </c>
      <c r="O44" s="47">
        <f t="shared" si="13"/>
        <v>1458</v>
      </c>
      <c r="P44" s="47">
        <f t="shared" si="13"/>
        <v>6599408.8700000001</v>
      </c>
      <c r="Q44" s="47">
        <f t="shared" si="13"/>
        <v>0</v>
      </c>
      <c r="R44" s="47">
        <f t="shared" si="13"/>
        <v>0</v>
      </c>
      <c r="S44" s="47">
        <f t="shared" si="13"/>
        <v>0</v>
      </c>
      <c r="T44" s="47">
        <f t="shared" si="13"/>
        <v>0</v>
      </c>
      <c r="U44" s="47">
        <f t="shared" si="13"/>
        <v>0</v>
      </c>
      <c r="V44" s="47">
        <f t="shared" si="13"/>
        <v>0</v>
      </c>
      <c r="W44" s="47">
        <f t="shared" si="13"/>
        <v>0</v>
      </c>
      <c r="X44" s="47">
        <f t="shared" si="13"/>
        <v>0</v>
      </c>
      <c r="Y44" s="47">
        <f t="shared" si="13"/>
        <v>0</v>
      </c>
      <c r="Z44" s="47">
        <f t="shared" si="13"/>
        <v>0</v>
      </c>
      <c r="AA44" s="47">
        <f t="shared" si="13"/>
        <v>0</v>
      </c>
      <c r="AB44" s="47">
        <f t="shared" si="13"/>
        <v>0</v>
      </c>
      <c r="AC44" s="47">
        <f t="shared" si="13"/>
        <v>0</v>
      </c>
      <c r="AD44" s="47">
        <f t="shared" si="13"/>
        <v>0</v>
      </c>
      <c r="AE44" s="123">
        <f t="shared" si="13"/>
        <v>98991.13</v>
      </c>
      <c r="AF44" s="123">
        <f t="shared" si="13"/>
        <v>300000</v>
      </c>
      <c r="AG44" s="126">
        <f t="shared" si="13"/>
        <v>0</v>
      </c>
      <c r="AH44" s="51" t="s">
        <v>960</v>
      </c>
      <c r="AI44" s="51" t="s">
        <v>960</v>
      </c>
      <c r="AJ44" s="51" t="s">
        <v>960</v>
      </c>
    </row>
    <row r="45" spans="1:36" s="30" customFormat="1" ht="61.5" x14ac:dyDescent="0.85">
      <c r="A45" s="30">
        <v>1</v>
      </c>
      <c r="B45" s="108">
        <f>SUBTOTAL(103,$A$13:A45)</f>
        <v>23</v>
      </c>
      <c r="C45" s="34" t="s">
        <v>1128</v>
      </c>
      <c r="D45" s="126" t="s">
        <v>1141</v>
      </c>
      <c r="E45" s="137">
        <v>1.0093000000000001</v>
      </c>
      <c r="F45" s="47">
        <f t="shared" si="3"/>
        <v>2400000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9">
        <v>0</v>
      </c>
      <c r="N45" s="47">
        <v>0</v>
      </c>
      <c r="O45" s="47">
        <v>500</v>
      </c>
      <c r="P45" s="47">
        <v>2266009.85</v>
      </c>
      <c r="Q45" s="47">
        <v>0</v>
      </c>
      <c r="R45" s="47">
        <v>0</v>
      </c>
      <c r="S45" s="47">
        <v>0</v>
      </c>
      <c r="T45" s="47">
        <v>0</v>
      </c>
      <c r="U45" s="47">
        <v>0</v>
      </c>
      <c r="V45" s="47">
        <v>0</v>
      </c>
      <c r="W45" s="47">
        <v>0</v>
      </c>
      <c r="X45" s="47">
        <v>0</v>
      </c>
      <c r="Y45" s="47">
        <v>0</v>
      </c>
      <c r="Z45" s="47">
        <v>0</v>
      </c>
      <c r="AA45" s="47">
        <v>0</v>
      </c>
      <c r="AB45" s="47">
        <v>0</v>
      </c>
      <c r="AC45" s="47">
        <v>0</v>
      </c>
      <c r="AD45" s="47">
        <v>0</v>
      </c>
      <c r="AE45" s="123">
        <f>ROUND(P45*1.5%,2)</f>
        <v>33990.15</v>
      </c>
      <c r="AF45" s="123">
        <v>100000</v>
      </c>
      <c r="AG45" s="126">
        <v>0</v>
      </c>
      <c r="AH45" s="51">
        <v>2020</v>
      </c>
      <c r="AI45" s="51">
        <v>2020</v>
      </c>
      <c r="AJ45" s="51">
        <v>2020</v>
      </c>
    </row>
    <row r="46" spans="1:36" s="30" customFormat="1" ht="61.5" x14ac:dyDescent="0.85">
      <c r="A46" s="30">
        <v>1</v>
      </c>
      <c r="B46" s="108">
        <f>SUBTOTAL(103,$A$13:A46)</f>
        <v>24</v>
      </c>
      <c r="C46" s="34" t="s">
        <v>1129</v>
      </c>
      <c r="D46" s="126" t="s">
        <v>1137</v>
      </c>
      <c r="E46" s="137">
        <v>1.0031000000000001</v>
      </c>
      <c r="F46" s="47">
        <f t="shared" si="3"/>
        <v>2347200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9">
        <v>0</v>
      </c>
      <c r="N46" s="47">
        <v>0</v>
      </c>
      <c r="O46" s="47">
        <v>489</v>
      </c>
      <c r="P46" s="47">
        <v>2213990.15</v>
      </c>
      <c r="Q46" s="47">
        <v>0</v>
      </c>
      <c r="R46" s="47">
        <v>0</v>
      </c>
      <c r="S46" s="47">
        <v>0</v>
      </c>
      <c r="T46" s="47">
        <v>0</v>
      </c>
      <c r="U46" s="47">
        <v>0</v>
      </c>
      <c r="V46" s="47">
        <v>0</v>
      </c>
      <c r="W46" s="47">
        <v>0</v>
      </c>
      <c r="X46" s="47">
        <v>0</v>
      </c>
      <c r="Y46" s="47">
        <v>0</v>
      </c>
      <c r="Z46" s="47">
        <v>0</v>
      </c>
      <c r="AA46" s="47">
        <v>0</v>
      </c>
      <c r="AB46" s="47">
        <v>0</v>
      </c>
      <c r="AC46" s="47">
        <v>0</v>
      </c>
      <c r="AD46" s="47">
        <v>0</v>
      </c>
      <c r="AE46" s="123">
        <f>ROUND(P46*1.5%,2)</f>
        <v>33209.85</v>
      </c>
      <c r="AF46" s="123">
        <v>100000</v>
      </c>
      <c r="AG46" s="126">
        <v>0</v>
      </c>
      <c r="AH46" s="51">
        <v>2020</v>
      </c>
      <c r="AI46" s="51">
        <v>2020</v>
      </c>
      <c r="AJ46" s="51">
        <v>2020</v>
      </c>
    </row>
    <row r="47" spans="1:36" s="30" customFormat="1" ht="61.5" x14ac:dyDescent="0.85">
      <c r="A47" s="30">
        <v>1</v>
      </c>
      <c r="B47" s="108">
        <f>SUBTOTAL(103,$A$13:A47)</f>
        <v>25</v>
      </c>
      <c r="C47" s="34" t="s">
        <v>1130</v>
      </c>
      <c r="D47" s="126" t="s">
        <v>1140</v>
      </c>
      <c r="E47" s="137">
        <v>1.0156000000000001</v>
      </c>
      <c r="F47" s="47">
        <f t="shared" si="3"/>
        <v>2251200</v>
      </c>
      <c r="G47" s="47">
        <v>0</v>
      </c>
      <c r="H47" s="47">
        <v>0</v>
      </c>
      <c r="I47" s="47">
        <v>0</v>
      </c>
      <c r="J47" s="47">
        <v>0</v>
      </c>
      <c r="K47" s="47">
        <v>0</v>
      </c>
      <c r="L47" s="47">
        <v>0</v>
      </c>
      <c r="M47" s="49">
        <v>0</v>
      </c>
      <c r="N47" s="47">
        <v>0</v>
      </c>
      <c r="O47" s="47">
        <v>469</v>
      </c>
      <c r="P47" s="47">
        <v>2119408.87</v>
      </c>
      <c r="Q47" s="47">
        <v>0</v>
      </c>
      <c r="R47" s="47">
        <v>0</v>
      </c>
      <c r="S47" s="47">
        <v>0</v>
      </c>
      <c r="T47" s="47">
        <v>0</v>
      </c>
      <c r="U47" s="47">
        <v>0</v>
      </c>
      <c r="V47" s="47">
        <v>0</v>
      </c>
      <c r="W47" s="47">
        <v>0</v>
      </c>
      <c r="X47" s="47">
        <v>0</v>
      </c>
      <c r="Y47" s="47">
        <v>0</v>
      </c>
      <c r="Z47" s="47">
        <v>0</v>
      </c>
      <c r="AA47" s="47">
        <v>0</v>
      </c>
      <c r="AB47" s="47">
        <v>0</v>
      </c>
      <c r="AC47" s="47">
        <v>0</v>
      </c>
      <c r="AD47" s="47">
        <v>0</v>
      </c>
      <c r="AE47" s="123">
        <f>ROUND(P47*1.5%,2)</f>
        <v>31791.13</v>
      </c>
      <c r="AF47" s="123">
        <v>100000</v>
      </c>
      <c r="AG47" s="126">
        <v>0</v>
      </c>
      <c r="AH47" s="51">
        <v>2020</v>
      </c>
      <c r="AI47" s="51">
        <v>2020</v>
      </c>
      <c r="AJ47" s="51">
        <v>2020</v>
      </c>
    </row>
    <row r="48" spans="1:36" s="30" customFormat="1" ht="61.5" x14ac:dyDescent="0.85">
      <c r="B48" s="138" t="s">
        <v>1147</v>
      </c>
      <c r="C48" s="34"/>
      <c r="D48" s="126" t="s">
        <v>960</v>
      </c>
      <c r="E48" s="137">
        <f>AVERAGE(E49)</f>
        <v>1</v>
      </c>
      <c r="F48" s="47">
        <f>F49</f>
        <v>3111336.9864532021</v>
      </c>
      <c r="G48" s="47">
        <f t="shared" ref="G48:AG48" si="14">G49</f>
        <v>0</v>
      </c>
      <c r="H48" s="47">
        <f t="shared" si="14"/>
        <v>0</v>
      </c>
      <c r="I48" s="47">
        <f t="shared" si="14"/>
        <v>0</v>
      </c>
      <c r="J48" s="47">
        <f t="shared" si="14"/>
        <v>0</v>
      </c>
      <c r="K48" s="47">
        <f t="shared" si="14"/>
        <v>0</v>
      </c>
      <c r="L48" s="47">
        <f t="shared" si="14"/>
        <v>0</v>
      </c>
      <c r="M48" s="49">
        <f t="shared" si="14"/>
        <v>0</v>
      </c>
      <c r="N48" s="47">
        <f t="shared" si="14"/>
        <v>0</v>
      </c>
      <c r="O48" s="47">
        <f t="shared" si="14"/>
        <v>0</v>
      </c>
      <c r="P48" s="47">
        <f t="shared" si="14"/>
        <v>0</v>
      </c>
      <c r="Q48" s="47">
        <f t="shared" si="14"/>
        <v>0</v>
      </c>
      <c r="R48" s="47">
        <f t="shared" si="14"/>
        <v>0</v>
      </c>
      <c r="S48" s="47">
        <f t="shared" si="14"/>
        <v>722.58</v>
      </c>
      <c r="T48" s="47">
        <f t="shared" si="14"/>
        <v>2947130.0364532019</v>
      </c>
      <c r="U48" s="47">
        <f t="shared" si="14"/>
        <v>0</v>
      </c>
      <c r="V48" s="47">
        <f t="shared" si="14"/>
        <v>0</v>
      </c>
      <c r="W48" s="47">
        <f t="shared" si="14"/>
        <v>0</v>
      </c>
      <c r="X48" s="47">
        <f t="shared" si="14"/>
        <v>0</v>
      </c>
      <c r="Y48" s="47">
        <f t="shared" si="14"/>
        <v>0</v>
      </c>
      <c r="Z48" s="47">
        <f t="shared" si="14"/>
        <v>0</v>
      </c>
      <c r="AA48" s="47">
        <f t="shared" si="14"/>
        <v>0</v>
      </c>
      <c r="AB48" s="47">
        <f t="shared" si="14"/>
        <v>0</v>
      </c>
      <c r="AC48" s="47">
        <f t="shared" si="14"/>
        <v>0</v>
      </c>
      <c r="AD48" s="47">
        <f t="shared" si="14"/>
        <v>0</v>
      </c>
      <c r="AE48" s="123">
        <f t="shared" si="14"/>
        <v>44206.95</v>
      </c>
      <c r="AF48" s="123">
        <f t="shared" si="14"/>
        <v>120000</v>
      </c>
      <c r="AG48" s="126">
        <f t="shared" si="14"/>
        <v>0</v>
      </c>
      <c r="AH48" s="51" t="s">
        <v>960</v>
      </c>
      <c r="AI48" s="51" t="s">
        <v>960</v>
      </c>
      <c r="AJ48" s="51" t="s">
        <v>960</v>
      </c>
    </row>
    <row r="49" spans="1:36" s="30" customFormat="1" ht="61.5" x14ac:dyDescent="0.85">
      <c r="A49" s="30">
        <v>1</v>
      </c>
      <c r="B49" s="108">
        <f>SUBTOTAL(103,$A$13:A49)</f>
        <v>26</v>
      </c>
      <c r="C49" s="34" t="s">
        <v>1135</v>
      </c>
      <c r="D49" s="126" t="s">
        <v>1136</v>
      </c>
      <c r="E49" s="137">
        <v>1</v>
      </c>
      <c r="F49" s="47">
        <f t="shared" si="3"/>
        <v>3111336.9864532021</v>
      </c>
      <c r="G49" s="47">
        <v>0</v>
      </c>
      <c r="H49" s="47">
        <v>0</v>
      </c>
      <c r="I49" s="47">
        <v>0</v>
      </c>
      <c r="J49" s="47">
        <v>0</v>
      </c>
      <c r="K49" s="47">
        <v>0</v>
      </c>
      <c r="L49" s="47">
        <v>0</v>
      </c>
      <c r="M49" s="49">
        <v>0</v>
      </c>
      <c r="N49" s="47">
        <v>0</v>
      </c>
      <c r="O49" s="47">
        <v>0</v>
      </c>
      <c r="P49" s="47">
        <f>O49*4800</f>
        <v>0</v>
      </c>
      <c r="Q49" s="47">
        <v>0</v>
      </c>
      <c r="R49" s="47">
        <v>0</v>
      </c>
      <c r="S49" s="47">
        <v>722.58</v>
      </c>
      <c r="T49" s="47">
        <v>2947130.0364532019</v>
      </c>
      <c r="U49" s="47">
        <v>0</v>
      </c>
      <c r="V49" s="47">
        <v>0</v>
      </c>
      <c r="W49" s="47">
        <v>0</v>
      </c>
      <c r="X49" s="47">
        <v>0</v>
      </c>
      <c r="Y49" s="47">
        <v>0</v>
      </c>
      <c r="Z49" s="47">
        <v>0</v>
      </c>
      <c r="AA49" s="47">
        <v>0</v>
      </c>
      <c r="AB49" s="47">
        <v>0</v>
      </c>
      <c r="AC49" s="47">
        <v>0</v>
      </c>
      <c r="AD49" s="47">
        <v>0</v>
      </c>
      <c r="AE49" s="123">
        <f>ROUND(T49*1.5%,2)</f>
        <v>44206.95</v>
      </c>
      <c r="AF49" s="123">
        <v>120000</v>
      </c>
      <c r="AG49" s="126">
        <v>0</v>
      </c>
      <c r="AH49" s="51">
        <v>2020</v>
      </c>
      <c r="AI49" s="51">
        <v>2020</v>
      </c>
      <c r="AJ49" s="51">
        <v>2020</v>
      </c>
    </row>
    <row r="50" spans="1:36" s="30" customFormat="1" ht="61.5" x14ac:dyDescent="0.85">
      <c r="B50" s="138" t="s">
        <v>919</v>
      </c>
      <c r="C50" s="34"/>
      <c r="D50" s="126" t="s">
        <v>960</v>
      </c>
      <c r="E50" s="137">
        <f>AVERAGE(E51)</f>
        <v>1.008</v>
      </c>
      <c r="F50" s="47">
        <f>F51</f>
        <v>1692000</v>
      </c>
      <c r="G50" s="47">
        <f t="shared" ref="G50:AG50" si="15">G51</f>
        <v>0</v>
      </c>
      <c r="H50" s="47">
        <f t="shared" si="15"/>
        <v>0</v>
      </c>
      <c r="I50" s="47">
        <f t="shared" si="15"/>
        <v>0</v>
      </c>
      <c r="J50" s="47">
        <f t="shared" si="15"/>
        <v>0</v>
      </c>
      <c r="K50" s="47">
        <f t="shared" si="15"/>
        <v>0</v>
      </c>
      <c r="L50" s="47">
        <f t="shared" si="15"/>
        <v>0</v>
      </c>
      <c r="M50" s="49">
        <f t="shared" si="15"/>
        <v>0</v>
      </c>
      <c r="N50" s="47">
        <f t="shared" si="15"/>
        <v>0</v>
      </c>
      <c r="O50" s="47">
        <f t="shared" si="15"/>
        <v>352.5</v>
      </c>
      <c r="P50" s="47">
        <f t="shared" si="15"/>
        <v>1578325.12</v>
      </c>
      <c r="Q50" s="47">
        <f t="shared" si="15"/>
        <v>0</v>
      </c>
      <c r="R50" s="47">
        <f t="shared" si="15"/>
        <v>0</v>
      </c>
      <c r="S50" s="47">
        <f t="shared" si="15"/>
        <v>0</v>
      </c>
      <c r="T50" s="47">
        <f t="shared" si="15"/>
        <v>0</v>
      </c>
      <c r="U50" s="47">
        <f t="shared" si="15"/>
        <v>0</v>
      </c>
      <c r="V50" s="47">
        <f t="shared" si="15"/>
        <v>0</v>
      </c>
      <c r="W50" s="47">
        <f t="shared" si="15"/>
        <v>0</v>
      </c>
      <c r="X50" s="47">
        <f t="shared" si="15"/>
        <v>0</v>
      </c>
      <c r="Y50" s="47">
        <f t="shared" si="15"/>
        <v>0</v>
      </c>
      <c r="Z50" s="47">
        <f t="shared" si="15"/>
        <v>0</v>
      </c>
      <c r="AA50" s="47">
        <f t="shared" si="15"/>
        <v>0</v>
      </c>
      <c r="AB50" s="47">
        <f t="shared" si="15"/>
        <v>0</v>
      </c>
      <c r="AC50" s="47">
        <f t="shared" si="15"/>
        <v>0</v>
      </c>
      <c r="AD50" s="47">
        <f t="shared" si="15"/>
        <v>0</v>
      </c>
      <c r="AE50" s="123">
        <f t="shared" si="15"/>
        <v>23674.880000000001</v>
      </c>
      <c r="AF50" s="123">
        <f t="shared" si="15"/>
        <v>90000</v>
      </c>
      <c r="AG50" s="126">
        <f t="shared" si="15"/>
        <v>0</v>
      </c>
      <c r="AH50" s="51" t="s">
        <v>960</v>
      </c>
      <c r="AI50" s="51" t="s">
        <v>960</v>
      </c>
      <c r="AJ50" s="51" t="s">
        <v>960</v>
      </c>
    </row>
    <row r="51" spans="1:36" s="30" customFormat="1" ht="61.5" x14ac:dyDescent="0.85">
      <c r="A51" s="30">
        <v>1</v>
      </c>
      <c r="B51" s="108">
        <f>SUBTOTAL(103,$A$13:A51)</f>
        <v>27</v>
      </c>
      <c r="C51" s="34" t="s">
        <v>1131</v>
      </c>
      <c r="D51" s="126" t="s">
        <v>1137</v>
      </c>
      <c r="E51" s="137">
        <v>1.008</v>
      </c>
      <c r="F51" s="47">
        <f t="shared" si="3"/>
        <v>1692000</v>
      </c>
      <c r="G51" s="47">
        <v>0</v>
      </c>
      <c r="H51" s="47">
        <v>0</v>
      </c>
      <c r="I51" s="47">
        <v>0</v>
      </c>
      <c r="J51" s="47">
        <v>0</v>
      </c>
      <c r="K51" s="47">
        <v>0</v>
      </c>
      <c r="L51" s="47">
        <v>0</v>
      </c>
      <c r="M51" s="49">
        <v>0</v>
      </c>
      <c r="N51" s="47">
        <v>0</v>
      </c>
      <c r="O51" s="47">
        <v>352.5</v>
      </c>
      <c r="P51" s="47">
        <v>1578325.12</v>
      </c>
      <c r="Q51" s="47">
        <v>0</v>
      </c>
      <c r="R51" s="47">
        <v>0</v>
      </c>
      <c r="S51" s="47">
        <v>0</v>
      </c>
      <c r="T51" s="47">
        <v>0</v>
      </c>
      <c r="U51" s="47">
        <v>0</v>
      </c>
      <c r="V51" s="47">
        <v>0</v>
      </c>
      <c r="W51" s="47">
        <v>0</v>
      </c>
      <c r="X51" s="47">
        <v>0</v>
      </c>
      <c r="Y51" s="47">
        <v>0</v>
      </c>
      <c r="Z51" s="47">
        <v>0</v>
      </c>
      <c r="AA51" s="47">
        <v>0</v>
      </c>
      <c r="AB51" s="47">
        <v>0</v>
      </c>
      <c r="AC51" s="47">
        <v>0</v>
      </c>
      <c r="AD51" s="47">
        <v>0</v>
      </c>
      <c r="AE51" s="123">
        <f>ROUND(P51*1.5%,2)</f>
        <v>23674.880000000001</v>
      </c>
      <c r="AF51" s="123">
        <v>90000</v>
      </c>
      <c r="AG51" s="126">
        <v>0</v>
      </c>
      <c r="AH51" s="51">
        <v>2020</v>
      </c>
      <c r="AI51" s="51">
        <v>2020</v>
      </c>
      <c r="AJ51" s="51">
        <v>2020</v>
      </c>
    </row>
    <row r="52" spans="1:36" s="30" customFormat="1" ht="61.5" x14ac:dyDescent="0.85">
      <c r="B52" s="138" t="s">
        <v>926</v>
      </c>
      <c r="C52" s="34"/>
      <c r="D52" s="126" t="s">
        <v>960</v>
      </c>
      <c r="E52" s="137">
        <f>AVERAGE(E53)</f>
        <v>1.0001</v>
      </c>
      <c r="F52" s="47">
        <f>F53</f>
        <v>3696000</v>
      </c>
      <c r="G52" s="47">
        <f t="shared" ref="G52:AG52" si="16">G53</f>
        <v>0</v>
      </c>
      <c r="H52" s="47">
        <f t="shared" si="16"/>
        <v>0</v>
      </c>
      <c r="I52" s="47">
        <f t="shared" si="16"/>
        <v>0</v>
      </c>
      <c r="J52" s="47">
        <f t="shared" si="16"/>
        <v>0</v>
      </c>
      <c r="K52" s="47">
        <f t="shared" si="16"/>
        <v>0</v>
      </c>
      <c r="L52" s="47">
        <f t="shared" si="16"/>
        <v>0</v>
      </c>
      <c r="M52" s="49">
        <f t="shared" si="16"/>
        <v>0</v>
      </c>
      <c r="N52" s="47">
        <f t="shared" si="16"/>
        <v>0</v>
      </c>
      <c r="O52" s="47">
        <f t="shared" si="16"/>
        <v>770</v>
      </c>
      <c r="P52" s="47">
        <f t="shared" si="16"/>
        <v>3533004.93</v>
      </c>
      <c r="Q52" s="47">
        <f t="shared" si="16"/>
        <v>0</v>
      </c>
      <c r="R52" s="47">
        <f t="shared" si="16"/>
        <v>0</v>
      </c>
      <c r="S52" s="47">
        <f t="shared" si="16"/>
        <v>0</v>
      </c>
      <c r="T52" s="47">
        <f t="shared" si="16"/>
        <v>0</v>
      </c>
      <c r="U52" s="47">
        <f t="shared" si="16"/>
        <v>0</v>
      </c>
      <c r="V52" s="47">
        <f t="shared" si="16"/>
        <v>0</v>
      </c>
      <c r="W52" s="47">
        <f t="shared" si="16"/>
        <v>0</v>
      </c>
      <c r="X52" s="47">
        <f t="shared" si="16"/>
        <v>0</v>
      </c>
      <c r="Y52" s="47">
        <f t="shared" si="16"/>
        <v>0</v>
      </c>
      <c r="Z52" s="47">
        <f t="shared" si="16"/>
        <v>0</v>
      </c>
      <c r="AA52" s="47">
        <f t="shared" si="16"/>
        <v>0</v>
      </c>
      <c r="AB52" s="47">
        <f t="shared" si="16"/>
        <v>0</v>
      </c>
      <c r="AC52" s="47">
        <f t="shared" si="16"/>
        <v>0</v>
      </c>
      <c r="AD52" s="47">
        <f t="shared" si="16"/>
        <v>0</v>
      </c>
      <c r="AE52" s="123">
        <f t="shared" si="16"/>
        <v>52995.07</v>
      </c>
      <c r="AF52" s="123">
        <f t="shared" si="16"/>
        <v>110000</v>
      </c>
      <c r="AG52" s="126">
        <f t="shared" si="16"/>
        <v>0</v>
      </c>
      <c r="AH52" s="51" t="s">
        <v>960</v>
      </c>
      <c r="AI52" s="51" t="s">
        <v>960</v>
      </c>
      <c r="AJ52" s="51" t="s">
        <v>960</v>
      </c>
    </row>
    <row r="53" spans="1:36" s="30" customFormat="1" ht="61.5" x14ac:dyDescent="0.85">
      <c r="A53" s="30">
        <v>1</v>
      </c>
      <c r="B53" s="108">
        <f>SUBTOTAL(103,$A$13:A53)</f>
        <v>28</v>
      </c>
      <c r="C53" s="34" t="s">
        <v>1134</v>
      </c>
      <c r="D53" s="126" t="s">
        <v>1139</v>
      </c>
      <c r="E53" s="137">
        <v>1.0001</v>
      </c>
      <c r="F53" s="47">
        <f t="shared" si="3"/>
        <v>3696000</v>
      </c>
      <c r="G53" s="47">
        <v>0</v>
      </c>
      <c r="H53" s="47">
        <v>0</v>
      </c>
      <c r="I53" s="47">
        <v>0</v>
      </c>
      <c r="J53" s="47">
        <v>0</v>
      </c>
      <c r="K53" s="47">
        <v>0</v>
      </c>
      <c r="L53" s="47">
        <v>0</v>
      </c>
      <c r="M53" s="49">
        <v>0</v>
      </c>
      <c r="N53" s="47">
        <v>0</v>
      </c>
      <c r="O53" s="47">
        <v>770</v>
      </c>
      <c r="P53" s="47">
        <v>3533004.93</v>
      </c>
      <c r="Q53" s="47">
        <v>0</v>
      </c>
      <c r="R53" s="47">
        <v>0</v>
      </c>
      <c r="S53" s="47">
        <v>0</v>
      </c>
      <c r="T53" s="47">
        <v>0</v>
      </c>
      <c r="U53" s="47">
        <v>0</v>
      </c>
      <c r="V53" s="47">
        <v>0</v>
      </c>
      <c r="W53" s="47">
        <v>0</v>
      </c>
      <c r="X53" s="47">
        <v>0</v>
      </c>
      <c r="Y53" s="47">
        <v>0</v>
      </c>
      <c r="Z53" s="47">
        <v>0</v>
      </c>
      <c r="AA53" s="47">
        <v>0</v>
      </c>
      <c r="AB53" s="47">
        <v>0</v>
      </c>
      <c r="AC53" s="47">
        <v>0</v>
      </c>
      <c r="AD53" s="47">
        <v>0</v>
      </c>
      <c r="AE53" s="123">
        <f>ROUND(P53*1.5%,2)</f>
        <v>52995.07</v>
      </c>
      <c r="AF53" s="123">
        <v>110000</v>
      </c>
      <c r="AG53" s="126">
        <v>0</v>
      </c>
      <c r="AH53" s="51">
        <v>2020</v>
      </c>
      <c r="AI53" s="51">
        <v>2020</v>
      </c>
      <c r="AJ53" s="51">
        <v>2020</v>
      </c>
    </row>
    <row r="54" spans="1:36" s="30" customFormat="1" ht="61.5" x14ac:dyDescent="0.85">
      <c r="B54" s="138" t="s">
        <v>928</v>
      </c>
      <c r="C54" s="34"/>
      <c r="D54" s="126" t="s">
        <v>960</v>
      </c>
      <c r="E54" s="137">
        <f>AVERAGE(E55:E56)</f>
        <v>1.0058</v>
      </c>
      <c r="F54" s="47">
        <f>F56+F55</f>
        <v>3901358.3912315271</v>
      </c>
      <c r="G54" s="47">
        <f t="shared" ref="G54:AG54" si="17">G56+G55</f>
        <v>0</v>
      </c>
      <c r="H54" s="47">
        <f t="shared" si="17"/>
        <v>0</v>
      </c>
      <c r="I54" s="47">
        <f t="shared" si="17"/>
        <v>0</v>
      </c>
      <c r="J54" s="47">
        <f t="shared" si="17"/>
        <v>0</v>
      </c>
      <c r="K54" s="47">
        <f t="shared" si="17"/>
        <v>0</v>
      </c>
      <c r="L54" s="47">
        <f t="shared" si="17"/>
        <v>0</v>
      </c>
      <c r="M54" s="49">
        <f t="shared" si="17"/>
        <v>0</v>
      </c>
      <c r="N54" s="47">
        <f t="shared" si="17"/>
        <v>0</v>
      </c>
      <c r="O54" s="47">
        <f t="shared" si="17"/>
        <v>602.9</v>
      </c>
      <c r="P54" s="47">
        <f t="shared" si="17"/>
        <v>2515034.48</v>
      </c>
      <c r="Q54" s="47">
        <f t="shared" si="17"/>
        <v>0</v>
      </c>
      <c r="R54" s="47">
        <f t="shared" si="17"/>
        <v>0</v>
      </c>
      <c r="S54" s="47">
        <f t="shared" si="17"/>
        <v>267.3</v>
      </c>
      <c r="T54" s="47">
        <f t="shared" si="17"/>
        <v>1141476.2512315272</v>
      </c>
      <c r="U54" s="47">
        <f t="shared" si="17"/>
        <v>0</v>
      </c>
      <c r="V54" s="47">
        <f t="shared" si="17"/>
        <v>0</v>
      </c>
      <c r="W54" s="47">
        <f t="shared" si="17"/>
        <v>0</v>
      </c>
      <c r="X54" s="47">
        <f t="shared" si="17"/>
        <v>0</v>
      </c>
      <c r="Y54" s="47">
        <f t="shared" si="17"/>
        <v>0</v>
      </c>
      <c r="Z54" s="47">
        <f t="shared" si="17"/>
        <v>0</v>
      </c>
      <c r="AA54" s="47">
        <f t="shared" si="17"/>
        <v>0</v>
      </c>
      <c r="AB54" s="47">
        <f t="shared" si="17"/>
        <v>0</v>
      </c>
      <c r="AC54" s="47">
        <f t="shared" si="17"/>
        <v>0</v>
      </c>
      <c r="AD54" s="47">
        <f t="shared" si="17"/>
        <v>0</v>
      </c>
      <c r="AE54" s="123">
        <f t="shared" si="17"/>
        <v>54847.659999999996</v>
      </c>
      <c r="AF54" s="123">
        <f t="shared" si="17"/>
        <v>190000</v>
      </c>
      <c r="AG54" s="126">
        <f t="shared" si="17"/>
        <v>0</v>
      </c>
      <c r="AH54" s="51" t="s">
        <v>960</v>
      </c>
      <c r="AI54" s="51" t="s">
        <v>960</v>
      </c>
      <c r="AJ54" s="51" t="s">
        <v>960</v>
      </c>
    </row>
    <row r="55" spans="1:36" s="30" customFormat="1" ht="61.5" x14ac:dyDescent="0.85">
      <c r="A55" s="30">
        <v>1</v>
      </c>
      <c r="B55" s="108">
        <f>SUBTOTAL(103,$A$13:A55)</f>
        <v>29</v>
      </c>
      <c r="C55" s="34" t="s">
        <v>1183</v>
      </c>
      <c r="D55" s="126" t="s">
        <v>1136</v>
      </c>
      <c r="E55" s="137">
        <v>1</v>
      </c>
      <c r="F55" s="47">
        <f t="shared" ref="F55" si="18">G55+H55+I55+J55+K55+L55+N55+P55+R55+T55+V55+W55+X55+Y55+Z55+AA55+AB55+AC55+AD55+AE55+AF55+AG55</f>
        <v>2652760</v>
      </c>
      <c r="G55" s="47">
        <v>0</v>
      </c>
      <c r="H55" s="47">
        <v>0</v>
      </c>
      <c r="I55" s="47">
        <v>0</v>
      </c>
      <c r="J55" s="47">
        <v>0</v>
      </c>
      <c r="K55" s="47">
        <v>0</v>
      </c>
      <c r="L55" s="47">
        <v>0</v>
      </c>
      <c r="M55" s="49">
        <v>0</v>
      </c>
      <c r="N55" s="47">
        <v>0</v>
      </c>
      <c r="O55" s="47">
        <v>602.9</v>
      </c>
      <c r="P55" s="47">
        <v>2515034.48</v>
      </c>
      <c r="Q55" s="47">
        <v>0</v>
      </c>
      <c r="R55" s="47">
        <v>0</v>
      </c>
      <c r="S55" s="47">
        <v>0</v>
      </c>
      <c r="T55" s="47">
        <v>0</v>
      </c>
      <c r="U55" s="47">
        <v>0</v>
      </c>
      <c r="V55" s="47">
        <v>0</v>
      </c>
      <c r="W55" s="47">
        <v>0</v>
      </c>
      <c r="X55" s="47">
        <v>0</v>
      </c>
      <c r="Y55" s="47">
        <v>0</v>
      </c>
      <c r="Z55" s="47">
        <v>0</v>
      </c>
      <c r="AA55" s="47">
        <v>0</v>
      </c>
      <c r="AB55" s="47">
        <v>0</v>
      </c>
      <c r="AC55" s="47">
        <v>0</v>
      </c>
      <c r="AD55" s="47">
        <v>0</v>
      </c>
      <c r="AE55" s="123">
        <f>ROUND(P55*1.5%,2)</f>
        <v>37725.519999999997</v>
      </c>
      <c r="AF55" s="123">
        <v>100000</v>
      </c>
      <c r="AG55" s="126">
        <v>0</v>
      </c>
      <c r="AH55" s="51">
        <v>2020</v>
      </c>
      <c r="AI55" s="51">
        <v>2020</v>
      </c>
      <c r="AJ55" s="51">
        <v>2020</v>
      </c>
    </row>
    <row r="56" spans="1:36" s="30" customFormat="1" ht="61.5" x14ac:dyDescent="0.85">
      <c r="A56" s="30">
        <v>1</v>
      </c>
      <c r="B56" s="108">
        <f>SUBTOTAL(103,$A$13:A56)</f>
        <v>30</v>
      </c>
      <c r="C56" s="34" t="s">
        <v>1132</v>
      </c>
      <c r="D56" s="126" t="s">
        <v>1142</v>
      </c>
      <c r="E56" s="137">
        <v>1.0116000000000001</v>
      </c>
      <c r="F56" s="47">
        <f t="shared" si="3"/>
        <v>1248598.3912315271</v>
      </c>
      <c r="G56" s="47">
        <v>0</v>
      </c>
      <c r="H56" s="47">
        <v>0</v>
      </c>
      <c r="I56" s="47">
        <v>0</v>
      </c>
      <c r="J56" s="47">
        <v>0</v>
      </c>
      <c r="K56" s="47">
        <v>0</v>
      </c>
      <c r="L56" s="47">
        <v>0</v>
      </c>
      <c r="M56" s="49">
        <v>0</v>
      </c>
      <c r="N56" s="47">
        <v>0</v>
      </c>
      <c r="O56" s="47">
        <v>0</v>
      </c>
      <c r="P56" s="47">
        <f>O56*4800</f>
        <v>0</v>
      </c>
      <c r="Q56" s="47">
        <v>0</v>
      </c>
      <c r="R56" s="47">
        <v>0</v>
      </c>
      <c r="S56" s="47">
        <v>267.3</v>
      </c>
      <c r="T56" s="47">
        <v>1141476.2512315272</v>
      </c>
      <c r="U56" s="47">
        <v>0</v>
      </c>
      <c r="V56" s="47">
        <v>0</v>
      </c>
      <c r="W56" s="47">
        <v>0</v>
      </c>
      <c r="X56" s="47">
        <v>0</v>
      </c>
      <c r="Y56" s="47">
        <v>0</v>
      </c>
      <c r="Z56" s="47">
        <v>0</v>
      </c>
      <c r="AA56" s="47">
        <v>0</v>
      </c>
      <c r="AB56" s="47">
        <v>0</v>
      </c>
      <c r="AC56" s="47">
        <v>0</v>
      </c>
      <c r="AD56" s="47">
        <v>0</v>
      </c>
      <c r="AE56" s="123">
        <f>ROUND(T56*1.5%,2)</f>
        <v>17122.14</v>
      </c>
      <c r="AF56" s="123">
        <v>90000</v>
      </c>
      <c r="AG56" s="126">
        <v>0</v>
      </c>
      <c r="AH56" s="51">
        <v>2020</v>
      </c>
      <c r="AI56" s="51">
        <v>2020</v>
      </c>
      <c r="AJ56" s="51">
        <v>2020</v>
      </c>
    </row>
    <row r="57" spans="1:36" s="30" customFormat="1" ht="61.5" x14ac:dyDescent="0.85">
      <c r="B57" s="138" t="s">
        <v>927</v>
      </c>
      <c r="C57" s="34"/>
      <c r="D57" s="126" t="s">
        <v>960</v>
      </c>
      <c r="E57" s="137">
        <f>AVERAGE(E58)</f>
        <v>1</v>
      </c>
      <c r="F57" s="47">
        <f>F58</f>
        <v>2736000</v>
      </c>
      <c r="G57" s="47">
        <f t="shared" ref="G57:AG57" si="19">G58</f>
        <v>0</v>
      </c>
      <c r="H57" s="47">
        <f t="shared" si="19"/>
        <v>0</v>
      </c>
      <c r="I57" s="47">
        <f t="shared" si="19"/>
        <v>0</v>
      </c>
      <c r="J57" s="47">
        <f t="shared" si="19"/>
        <v>0</v>
      </c>
      <c r="K57" s="47">
        <f t="shared" si="19"/>
        <v>0</v>
      </c>
      <c r="L57" s="47">
        <f t="shared" si="19"/>
        <v>0</v>
      </c>
      <c r="M57" s="49">
        <f t="shared" si="19"/>
        <v>0</v>
      </c>
      <c r="N57" s="47">
        <f t="shared" si="19"/>
        <v>0</v>
      </c>
      <c r="O57" s="47">
        <f t="shared" si="19"/>
        <v>570</v>
      </c>
      <c r="P57" s="47">
        <f t="shared" si="19"/>
        <v>2606896.5499999998</v>
      </c>
      <c r="Q57" s="47">
        <f t="shared" si="19"/>
        <v>0</v>
      </c>
      <c r="R57" s="47">
        <f t="shared" si="19"/>
        <v>0</v>
      </c>
      <c r="S57" s="47">
        <f t="shared" si="19"/>
        <v>0</v>
      </c>
      <c r="T57" s="47">
        <f t="shared" si="19"/>
        <v>0</v>
      </c>
      <c r="U57" s="47">
        <f t="shared" si="19"/>
        <v>0</v>
      </c>
      <c r="V57" s="47">
        <f t="shared" si="19"/>
        <v>0</v>
      </c>
      <c r="W57" s="47">
        <f t="shared" si="19"/>
        <v>0</v>
      </c>
      <c r="X57" s="47">
        <f t="shared" si="19"/>
        <v>0</v>
      </c>
      <c r="Y57" s="47">
        <f t="shared" si="19"/>
        <v>0</v>
      </c>
      <c r="Z57" s="47">
        <f t="shared" si="19"/>
        <v>0</v>
      </c>
      <c r="AA57" s="47">
        <f t="shared" si="19"/>
        <v>0</v>
      </c>
      <c r="AB57" s="47">
        <f t="shared" si="19"/>
        <v>0</v>
      </c>
      <c r="AC57" s="47">
        <f t="shared" si="19"/>
        <v>0</v>
      </c>
      <c r="AD57" s="47">
        <f t="shared" si="19"/>
        <v>0</v>
      </c>
      <c r="AE57" s="123">
        <f t="shared" si="19"/>
        <v>39103.449999999997</v>
      </c>
      <c r="AF57" s="123">
        <f t="shared" si="19"/>
        <v>90000</v>
      </c>
      <c r="AG57" s="126">
        <f t="shared" si="19"/>
        <v>0</v>
      </c>
      <c r="AH57" s="51" t="s">
        <v>960</v>
      </c>
      <c r="AI57" s="51" t="s">
        <v>960</v>
      </c>
      <c r="AJ57" s="51" t="s">
        <v>960</v>
      </c>
    </row>
    <row r="58" spans="1:36" s="30" customFormat="1" ht="61.5" x14ac:dyDescent="0.85">
      <c r="A58" s="30">
        <v>1</v>
      </c>
      <c r="B58" s="108">
        <f>SUBTOTAL(103,$A$13:A58)</f>
        <v>31</v>
      </c>
      <c r="C58" s="34" t="s">
        <v>1170</v>
      </c>
      <c r="D58" s="126" t="s">
        <v>1141</v>
      </c>
      <c r="E58" s="137">
        <v>1</v>
      </c>
      <c r="F58" s="47">
        <f t="shared" si="3"/>
        <v>2736000</v>
      </c>
      <c r="G58" s="47">
        <v>0</v>
      </c>
      <c r="H58" s="47">
        <v>0</v>
      </c>
      <c r="I58" s="47">
        <v>0</v>
      </c>
      <c r="J58" s="47">
        <v>0</v>
      </c>
      <c r="K58" s="47">
        <v>0</v>
      </c>
      <c r="L58" s="47">
        <v>0</v>
      </c>
      <c r="M58" s="49">
        <v>0</v>
      </c>
      <c r="N58" s="47">
        <v>0</v>
      </c>
      <c r="O58" s="47">
        <v>570</v>
      </c>
      <c r="P58" s="47">
        <v>2606896.5499999998</v>
      </c>
      <c r="Q58" s="47">
        <v>0</v>
      </c>
      <c r="R58" s="47">
        <v>0</v>
      </c>
      <c r="S58" s="47">
        <v>0</v>
      </c>
      <c r="T58" s="47">
        <v>0</v>
      </c>
      <c r="U58" s="47">
        <v>0</v>
      </c>
      <c r="V58" s="47">
        <v>0</v>
      </c>
      <c r="W58" s="47">
        <v>0</v>
      </c>
      <c r="X58" s="47">
        <v>0</v>
      </c>
      <c r="Y58" s="47">
        <v>0</v>
      </c>
      <c r="Z58" s="47">
        <v>0</v>
      </c>
      <c r="AA58" s="47">
        <v>0</v>
      </c>
      <c r="AB58" s="47">
        <v>0</v>
      </c>
      <c r="AC58" s="47">
        <v>0</v>
      </c>
      <c r="AD58" s="47">
        <v>0</v>
      </c>
      <c r="AE58" s="123">
        <f>ROUND(P58*1.5%,2)</f>
        <v>39103.449999999997</v>
      </c>
      <c r="AF58" s="123">
        <v>90000</v>
      </c>
      <c r="AG58" s="126">
        <v>0</v>
      </c>
      <c r="AH58" s="51">
        <v>2020</v>
      </c>
      <c r="AI58" s="51">
        <v>2020</v>
      </c>
      <c r="AJ58" s="51">
        <v>2020</v>
      </c>
    </row>
    <row r="63" spans="1:36" ht="61.5" x14ac:dyDescent="0.9">
      <c r="H63" s="103"/>
    </row>
    <row r="67" spans="8:8" ht="61.5" x14ac:dyDescent="0.9">
      <c r="H67" s="105"/>
    </row>
  </sheetData>
  <mergeCells count="32">
    <mergeCell ref="B1:AJ1"/>
    <mergeCell ref="B2:AJ2"/>
    <mergeCell ref="C3:AJ3"/>
    <mergeCell ref="C4:AJ4"/>
    <mergeCell ref="B5:B8"/>
    <mergeCell ref="C5:C8"/>
    <mergeCell ref="D5:D8"/>
    <mergeCell ref="E5:E7"/>
    <mergeCell ref="F5:F7"/>
    <mergeCell ref="G5:V5"/>
    <mergeCell ref="W5:AG5"/>
    <mergeCell ref="AH5:AH8"/>
    <mergeCell ref="AI5:AI8"/>
    <mergeCell ref="AJ5:AJ8"/>
    <mergeCell ref="G6:L6"/>
    <mergeCell ref="M6:N7"/>
    <mergeCell ref="O6:P7"/>
    <mergeCell ref="Q6:R7"/>
    <mergeCell ref="S6:T7"/>
    <mergeCell ref="U6:V7"/>
    <mergeCell ref="B10:AJ10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F6:AF7"/>
    <mergeCell ref="AG6:AG7"/>
  </mergeCells>
  <pageMargins left="0.39370078740157483" right="0.39370078740157483" top="0.39370078740157483" bottom="0.39370078740157483" header="0" footer="0"/>
  <pageSetup paperSize="8" scale="1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C2ED3-CF7D-48C3-8DF1-CD030EBD5AD6}">
  <sheetPr>
    <pageSetUpPr fitToPage="1"/>
  </sheetPr>
  <dimension ref="A1:Q57"/>
  <sheetViews>
    <sheetView topLeftCell="B1" zoomScale="30" zoomScaleNormal="30" workbookViewId="0">
      <selection activeCell="Y16" sqref="Y16"/>
    </sheetView>
  </sheetViews>
  <sheetFormatPr defaultRowHeight="15" x14ac:dyDescent="0.25"/>
  <cols>
    <col min="1" max="1" width="9.140625" style="8" hidden="1" customWidth="1"/>
    <col min="2" max="2" width="14" style="8" customWidth="1"/>
    <col min="3" max="3" width="219.85546875" style="8" customWidth="1"/>
    <col min="4" max="4" width="21.42578125" style="8" customWidth="1"/>
    <col min="5" max="5" width="14.85546875" style="8" customWidth="1"/>
    <col min="6" max="6" width="74.28515625" style="8" customWidth="1"/>
    <col min="7" max="7" width="12.85546875" style="8" customWidth="1"/>
    <col min="8" max="8" width="13.85546875" style="8" customWidth="1"/>
    <col min="9" max="9" width="31.140625" style="8" customWidth="1"/>
    <col min="10" max="10" width="32.28515625" style="8" customWidth="1"/>
    <col min="11" max="11" width="32.5703125" style="8" customWidth="1"/>
    <col min="12" max="12" width="32.85546875" style="8" customWidth="1"/>
    <col min="13" max="13" width="42.28515625" style="8" customWidth="1"/>
    <col min="14" max="14" width="95.28515625" style="8" customWidth="1"/>
    <col min="15" max="15" width="45.5703125" style="8" customWidth="1"/>
    <col min="16" max="16" width="29.85546875" style="8" customWidth="1"/>
    <col min="17" max="17" width="25.5703125" style="8" customWidth="1"/>
    <col min="18" max="16384" width="9.140625" style="8"/>
  </cols>
  <sheetData>
    <row r="1" spans="1:17" ht="35.25" x14ac:dyDescent="0.5">
      <c r="B1" s="88"/>
      <c r="C1" s="88"/>
      <c r="D1" s="88"/>
      <c r="E1" s="88"/>
      <c r="F1" s="88"/>
      <c r="G1" s="89"/>
      <c r="H1" s="88"/>
      <c r="I1" s="88"/>
      <c r="J1" s="88"/>
      <c r="K1" s="88"/>
      <c r="L1" s="88"/>
      <c r="M1" s="90"/>
      <c r="N1" s="90"/>
      <c r="O1" s="226" t="s">
        <v>1149</v>
      </c>
      <c r="P1" s="226"/>
      <c r="Q1" s="226"/>
    </row>
    <row r="2" spans="1:17" ht="71.25" customHeight="1" x14ac:dyDescent="0.5">
      <c r="B2" s="88"/>
      <c r="C2" s="88"/>
      <c r="D2" s="88"/>
      <c r="E2" s="88"/>
      <c r="F2" s="88"/>
      <c r="G2" s="89"/>
      <c r="H2" s="88"/>
      <c r="I2" s="88"/>
      <c r="J2" s="88"/>
      <c r="K2" s="88"/>
      <c r="L2" s="88"/>
      <c r="M2" s="91"/>
      <c r="N2" s="227" t="s">
        <v>1150</v>
      </c>
      <c r="O2" s="227"/>
      <c r="P2" s="227"/>
      <c r="Q2" s="227"/>
    </row>
    <row r="3" spans="1:17" ht="201.75" customHeight="1" x14ac:dyDescent="0.25">
      <c r="B3" s="228" t="s">
        <v>1155</v>
      </c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</row>
    <row r="4" spans="1:17" ht="35.25" x14ac:dyDescent="0.25">
      <c r="B4" s="209" t="s">
        <v>6</v>
      </c>
      <c r="C4" s="209" t="s">
        <v>1151</v>
      </c>
      <c r="D4" s="209" t="s">
        <v>258</v>
      </c>
      <c r="E4" s="210"/>
      <c r="F4" s="221" t="s">
        <v>259</v>
      </c>
      <c r="G4" s="223" t="s">
        <v>260</v>
      </c>
      <c r="H4" s="223" t="s">
        <v>261</v>
      </c>
      <c r="I4" s="221" t="s">
        <v>262</v>
      </c>
      <c r="J4" s="209" t="s">
        <v>263</v>
      </c>
      <c r="K4" s="210"/>
      <c r="L4" s="211" t="s">
        <v>1152</v>
      </c>
      <c r="M4" s="211" t="s">
        <v>1153</v>
      </c>
      <c r="N4" s="211" t="s">
        <v>264</v>
      </c>
      <c r="O4" s="216" t="s">
        <v>8</v>
      </c>
      <c r="P4" s="219" t="s">
        <v>266</v>
      </c>
      <c r="Q4" s="219" t="s">
        <v>267</v>
      </c>
    </row>
    <row r="5" spans="1:17" x14ac:dyDescent="0.25">
      <c r="B5" s="210"/>
      <c r="C5" s="210"/>
      <c r="D5" s="221" t="s">
        <v>268</v>
      </c>
      <c r="E5" s="223" t="s">
        <v>269</v>
      </c>
      <c r="F5" s="210"/>
      <c r="G5" s="229"/>
      <c r="H5" s="229"/>
      <c r="I5" s="210"/>
      <c r="J5" s="221" t="s">
        <v>270</v>
      </c>
      <c r="K5" s="223" t="s">
        <v>1154</v>
      </c>
      <c r="L5" s="212"/>
      <c r="M5" s="214"/>
      <c r="N5" s="214"/>
      <c r="O5" s="217"/>
      <c r="P5" s="220"/>
      <c r="Q5" s="220"/>
    </row>
    <row r="6" spans="1:17" ht="301.5" customHeight="1" x14ac:dyDescent="0.25">
      <c r="B6" s="210"/>
      <c r="C6" s="210"/>
      <c r="D6" s="210"/>
      <c r="E6" s="217"/>
      <c r="F6" s="210"/>
      <c r="G6" s="229"/>
      <c r="H6" s="229"/>
      <c r="I6" s="210"/>
      <c r="J6" s="210"/>
      <c r="K6" s="225"/>
      <c r="L6" s="213"/>
      <c r="M6" s="214"/>
      <c r="N6" s="214"/>
      <c r="O6" s="218"/>
      <c r="P6" s="220"/>
      <c r="Q6" s="220"/>
    </row>
    <row r="7" spans="1:17" ht="35.25" x14ac:dyDescent="0.25">
      <c r="B7" s="222"/>
      <c r="C7" s="222"/>
      <c r="D7" s="222"/>
      <c r="E7" s="224"/>
      <c r="F7" s="210"/>
      <c r="G7" s="230"/>
      <c r="H7" s="230"/>
      <c r="I7" s="92" t="s">
        <v>38</v>
      </c>
      <c r="J7" s="92" t="s">
        <v>38</v>
      </c>
      <c r="K7" s="92" t="s">
        <v>38</v>
      </c>
      <c r="L7" s="92" t="s">
        <v>273</v>
      </c>
      <c r="M7" s="215"/>
      <c r="N7" s="215"/>
      <c r="O7" s="92" t="s">
        <v>36</v>
      </c>
      <c r="P7" s="92" t="s">
        <v>274</v>
      </c>
      <c r="Q7" s="92" t="s">
        <v>274</v>
      </c>
    </row>
    <row r="8" spans="1:17" ht="35.25" x14ac:dyDescent="0.25">
      <c r="B8" s="92">
        <v>1</v>
      </c>
      <c r="C8" s="92">
        <v>2</v>
      </c>
      <c r="D8" s="92">
        <v>3</v>
      </c>
      <c r="E8" s="92">
        <v>4</v>
      </c>
      <c r="F8" s="92">
        <v>5</v>
      </c>
      <c r="G8" s="93">
        <v>5.5697674418604599</v>
      </c>
      <c r="H8" s="93">
        <v>7</v>
      </c>
      <c r="I8" s="93">
        <v>8</v>
      </c>
      <c r="J8" s="93">
        <v>9</v>
      </c>
      <c r="K8" s="93">
        <v>10</v>
      </c>
      <c r="L8" s="92">
        <v>11</v>
      </c>
      <c r="M8" s="93">
        <v>12</v>
      </c>
      <c r="N8" s="93">
        <v>13</v>
      </c>
      <c r="O8" s="93">
        <v>14</v>
      </c>
      <c r="P8" s="93">
        <v>15</v>
      </c>
      <c r="Q8" s="93">
        <v>16</v>
      </c>
    </row>
    <row r="9" spans="1:17" ht="45.75" x14ac:dyDescent="0.25">
      <c r="B9" s="206" t="s">
        <v>1114</v>
      </c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7"/>
      <c r="P9" s="207"/>
      <c r="Q9" s="208"/>
    </row>
    <row r="10" spans="1:17" ht="61.5" x14ac:dyDescent="0.5">
      <c r="B10" s="94" t="s">
        <v>1148</v>
      </c>
      <c r="C10" s="95"/>
      <c r="D10" s="96" t="s">
        <v>960</v>
      </c>
      <c r="E10" s="96" t="s">
        <v>960</v>
      </c>
      <c r="F10" s="96" t="s">
        <v>960</v>
      </c>
      <c r="G10" s="96" t="s">
        <v>960</v>
      </c>
      <c r="H10" s="96" t="s">
        <v>960</v>
      </c>
      <c r="I10" s="97">
        <f>I11+I13+I23+I27+I29+I32+I35+I39+I41+I43+I47+I49+I51+I53+I56+I25</f>
        <v>35373.479999999996</v>
      </c>
      <c r="J10" s="97">
        <f>J11+J13+J23+J27+J29+J32+J35+J39+J41+J43+J47+J49+J51+J53+J56+J25</f>
        <v>27388.010000000002</v>
      </c>
      <c r="K10" s="97">
        <f>K11+K13+K23+K27+K29+K32+K35+K39+K41+K43+K47+K49+K51+K53+K56+K25</f>
        <v>24595.510000000002</v>
      </c>
      <c r="L10" s="110">
        <f>L11+L13+L23+L27+L29+L32+L35+L39+L41+L43+L47+L49+L51+L53+L56+L25</f>
        <v>1499</v>
      </c>
      <c r="M10" s="96" t="s">
        <v>960</v>
      </c>
      <c r="N10" s="96" t="s">
        <v>960</v>
      </c>
      <c r="O10" s="97">
        <v>81759126.884975374</v>
      </c>
      <c r="P10" s="98">
        <f>O10/I10</f>
        <v>2311.3113803045499</v>
      </c>
      <c r="Q10" s="98">
        <f>MAX(Q11:Q57)</f>
        <v>8971.92</v>
      </c>
    </row>
    <row r="11" spans="1:17" ht="61.5" x14ac:dyDescent="0.5">
      <c r="B11" s="94" t="s">
        <v>883</v>
      </c>
      <c r="C11" s="95"/>
      <c r="D11" s="96" t="s">
        <v>960</v>
      </c>
      <c r="E11" s="96" t="s">
        <v>960</v>
      </c>
      <c r="F11" s="96" t="s">
        <v>960</v>
      </c>
      <c r="G11" s="96" t="s">
        <v>960</v>
      </c>
      <c r="H11" s="96" t="s">
        <v>960</v>
      </c>
      <c r="I11" s="97">
        <f>I12</f>
        <v>792.7</v>
      </c>
      <c r="J11" s="97">
        <f t="shared" ref="J11:L11" si="0">J12</f>
        <v>481</v>
      </c>
      <c r="K11" s="97">
        <f t="shared" si="0"/>
        <v>481</v>
      </c>
      <c r="L11" s="110">
        <f t="shared" si="0"/>
        <v>42</v>
      </c>
      <c r="M11" s="96" t="s">
        <v>960</v>
      </c>
      <c r="N11" s="96" t="s">
        <v>960</v>
      </c>
      <c r="O11" s="98">
        <v>2880000</v>
      </c>
      <c r="P11" s="98">
        <f t="shared" ref="P11:P57" si="1">O11/I11</f>
        <v>3633.1525167150244</v>
      </c>
      <c r="Q11" s="98">
        <f>MAX(Q12:Q12)</f>
        <v>3952.4157941213571</v>
      </c>
    </row>
    <row r="12" spans="1:17" ht="61.5" x14ac:dyDescent="0.85">
      <c r="A12" s="8">
        <v>1</v>
      </c>
      <c r="B12" s="106">
        <f>SUBTOTAL(103,$A12:A$12)</f>
        <v>1</v>
      </c>
      <c r="C12" s="99" t="s">
        <v>1117</v>
      </c>
      <c r="D12" s="96">
        <v>1969</v>
      </c>
      <c r="E12" s="96"/>
      <c r="F12" s="96" t="s">
        <v>277</v>
      </c>
      <c r="G12" s="96">
        <v>2</v>
      </c>
      <c r="H12" s="96">
        <v>2</v>
      </c>
      <c r="I12" s="97">
        <v>792.7</v>
      </c>
      <c r="J12" s="97">
        <v>481</v>
      </c>
      <c r="K12" s="97">
        <f>J12</f>
        <v>481</v>
      </c>
      <c r="L12" s="110">
        <v>42</v>
      </c>
      <c r="M12" s="96" t="s">
        <v>276</v>
      </c>
      <c r="N12" s="96" t="s">
        <v>278</v>
      </c>
      <c r="O12" s="98">
        <v>2880000</v>
      </c>
      <c r="P12" s="98">
        <f t="shared" si="1"/>
        <v>3633.1525167150244</v>
      </c>
      <c r="Q12" s="98">
        <v>3952.4157941213571</v>
      </c>
    </row>
    <row r="13" spans="1:17" ht="61.5" x14ac:dyDescent="0.5">
      <c r="B13" s="99" t="s">
        <v>1144</v>
      </c>
      <c r="C13" s="99"/>
      <c r="D13" s="96" t="s">
        <v>960</v>
      </c>
      <c r="E13" s="96" t="s">
        <v>960</v>
      </c>
      <c r="F13" s="96" t="s">
        <v>960</v>
      </c>
      <c r="G13" s="96" t="s">
        <v>960</v>
      </c>
      <c r="H13" s="96" t="s">
        <v>960</v>
      </c>
      <c r="I13" s="97">
        <f>SUM(I14:I22)</f>
        <v>18363.5</v>
      </c>
      <c r="J13" s="97">
        <f t="shared" ref="J13:L13" si="2">SUM(J14:J22)</f>
        <v>13552.1</v>
      </c>
      <c r="K13" s="97">
        <f t="shared" si="2"/>
        <v>12848.8</v>
      </c>
      <c r="L13" s="110">
        <f t="shared" si="2"/>
        <v>697</v>
      </c>
      <c r="M13" s="96" t="s">
        <v>960</v>
      </c>
      <c r="N13" s="96" t="s">
        <v>960</v>
      </c>
      <c r="O13" s="98">
        <v>27126139.516305417</v>
      </c>
      <c r="P13" s="98">
        <f t="shared" si="1"/>
        <v>1477.1769824001642</v>
      </c>
      <c r="Q13" s="98">
        <f>MAX(Q14:Q22)</f>
        <v>8971.92</v>
      </c>
    </row>
    <row r="14" spans="1:17" ht="61.5" x14ac:dyDescent="0.85">
      <c r="A14" s="8">
        <v>1</v>
      </c>
      <c r="B14" s="108">
        <f>SUBTOTAL(103,$A$12:A14)</f>
        <v>2</v>
      </c>
      <c r="C14" s="99" t="s">
        <v>1118</v>
      </c>
      <c r="D14" s="96">
        <v>1958</v>
      </c>
      <c r="E14" s="96"/>
      <c r="F14" s="96" t="s">
        <v>277</v>
      </c>
      <c r="G14" s="96">
        <v>5</v>
      </c>
      <c r="H14" s="96">
        <v>4</v>
      </c>
      <c r="I14" s="97">
        <v>5229.2</v>
      </c>
      <c r="J14" s="97">
        <v>2434.1</v>
      </c>
      <c r="K14" s="97">
        <f>J14-227.6</f>
        <v>2206.5</v>
      </c>
      <c r="L14" s="110">
        <v>121</v>
      </c>
      <c r="M14" s="96" t="s">
        <v>354</v>
      </c>
      <c r="N14" s="96" t="s">
        <v>1156</v>
      </c>
      <c r="O14" s="98">
        <v>6989500</v>
      </c>
      <c r="P14" s="98">
        <f t="shared" si="1"/>
        <v>1336.6289298554273</v>
      </c>
      <c r="Q14" s="98">
        <v>1555.6953683163774</v>
      </c>
    </row>
    <row r="15" spans="1:17" ht="61.5" x14ac:dyDescent="0.85">
      <c r="A15" s="8">
        <v>1</v>
      </c>
      <c r="B15" s="108">
        <f>SUBTOTAL(103,$A$12:A15)</f>
        <v>3</v>
      </c>
      <c r="C15" s="99" t="s">
        <v>1119</v>
      </c>
      <c r="D15" s="96">
        <v>1979</v>
      </c>
      <c r="E15" s="96"/>
      <c r="F15" s="96" t="s">
        <v>277</v>
      </c>
      <c r="G15" s="96">
        <v>5</v>
      </c>
      <c r="H15" s="96">
        <v>1</v>
      </c>
      <c r="I15" s="97">
        <v>802.1</v>
      </c>
      <c r="J15" s="97">
        <v>554.20000000000005</v>
      </c>
      <c r="K15" s="97">
        <f>J15</f>
        <v>554.20000000000005</v>
      </c>
      <c r="L15" s="110">
        <v>25</v>
      </c>
      <c r="M15" s="96" t="s">
        <v>279</v>
      </c>
      <c r="N15" s="96" t="s">
        <v>1157</v>
      </c>
      <c r="O15" s="98">
        <v>1077000</v>
      </c>
      <c r="P15" s="98">
        <f t="shared" si="1"/>
        <v>1342.725345966837</v>
      </c>
      <c r="Q15" s="98">
        <v>1562.4385986784689</v>
      </c>
    </row>
    <row r="16" spans="1:17" ht="61.5" x14ac:dyDescent="0.85">
      <c r="A16" s="8">
        <v>1</v>
      </c>
      <c r="B16" s="108">
        <f>SUBTOTAL(103,$A$12:A16)</f>
        <v>4</v>
      </c>
      <c r="C16" s="99" t="s">
        <v>1120</v>
      </c>
      <c r="D16" s="96">
        <v>1961</v>
      </c>
      <c r="E16" s="96"/>
      <c r="F16" s="96" t="s">
        <v>277</v>
      </c>
      <c r="G16" s="96">
        <v>2</v>
      </c>
      <c r="H16" s="96">
        <v>1</v>
      </c>
      <c r="I16" s="97">
        <v>301.39999999999998</v>
      </c>
      <c r="J16" s="97">
        <v>276.5</v>
      </c>
      <c r="K16" s="97">
        <f>J16-38</f>
        <v>238.5</v>
      </c>
      <c r="L16" s="110">
        <v>16</v>
      </c>
      <c r="M16" s="96" t="s">
        <v>279</v>
      </c>
      <c r="N16" s="96" t="s">
        <v>1089</v>
      </c>
      <c r="O16" s="98">
        <v>1153050</v>
      </c>
      <c r="P16" s="98">
        <f t="shared" si="1"/>
        <v>3825.6469807564699</v>
      </c>
      <c r="Q16" s="98">
        <v>4452.5633709356343</v>
      </c>
    </row>
    <row r="17" spans="1:17" ht="61.5" x14ac:dyDescent="0.85">
      <c r="A17" s="8">
        <v>1</v>
      </c>
      <c r="B17" s="108">
        <f>SUBTOTAL(103,$A$12:A17)</f>
        <v>5</v>
      </c>
      <c r="C17" s="99" t="s">
        <v>1194</v>
      </c>
      <c r="D17" s="96">
        <v>1951</v>
      </c>
      <c r="E17" s="96"/>
      <c r="F17" s="96" t="s">
        <v>277</v>
      </c>
      <c r="G17" s="96">
        <v>3</v>
      </c>
      <c r="H17" s="96">
        <v>2</v>
      </c>
      <c r="I17" s="97">
        <v>1710</v>
      </c>
      <c r="J17" s="97">
        <v>765.7</v>
      </c>
      <c r="K17" s="97">
        <v>765.7</v>
      </c>
      <c r="L17" s="110">
        <v>84</v>
      </c>
      <c r="M17" s="96" t="s">
        <v>279</v>
      </c>
      <c r="N17" s="96" t="s">
        <v>1195</v>
      </c>
      <c r="O17" s="98">
        <v>1200000</v>
      </c>
      <c r="P17" s="98">
        <f t="shared" si="1"/>
        <v>701.75438596491233</v>
      </c>
      <c r="Q17" s="98">
        <v>2044.39</v>
      </c>
    </row>
    <row r="18" spans="1:17" ht="61.5" x14ac:dyDescent="0.85">
      <c r="A18" s="8">
        <v>1</v>
      </c>
      <c r="B18" s="108">
        <f>SUBTOTAL(103,$A$12:A18)</f>
        <v>6</v>
      </c>
      <c r="C18" s="99" t="s">
        <v>1133</v>
      </c>
      <c r="D18" s="96">
        <v>1957</v>
      </c>
      <c r="E18" s="96"/>
      <c r="F18" s="96" t="s">
        <v>277</v>
      </c>
      <c r="G18" s="96">
        <v>2</v>
      </c>
      <c r="H18" s="96">
        <v>1</v>
      </c>
      <c r="I18" s="97">
        <v>272.39999999999998</v>
      </c>
      <c r="J18" s="97">
        <v>194.8</v>
      </c>
      <c r="K18" s="97">
        <f>J18-37.2</f>
        <v>157.60000000000002</v>
      </c>
      <c r="L18" s="110">
        <v>14</v>
      </c>
      <c r="M18" s="96" t="s">
        <v>279</v>
      </c>
      <c r="N18" s="96" t="s">
        <v>1158</v>
      </c>
      <c r="O18" s="98">
        <v>1588190.9963054184</v>
      </c>
      <c r="P18" s="98">
        <f t="shared" si="1"/>
        <v>5830.3634225602736</v>
      </c>
      <c r="Q18" s="98">
        <v>8971.92</v>
      </c>
    </row>
    <row r="19" spans="1:17" ht="61.5" x14ac:dyDescent="0.85">
      <c r="A19" s="8">
        <v>1</v>
      </c>
      <c r="B19" s="108">
        <f>SUBTOTAL(103,$A$12:A19)</f>
        <v>7</v>
      </c>
      <c r="C19" s="99" t="s">
        <v>1182</v>
      </c>
      <c r="D19" s="96">
        <v>1960</v>
      </c>
      <c r="E19" s="96"/>
      <c r="F19" s="96" t="s">
        <v>277</v>
      </c>
      <c r="G19" s="96">
        <v>4</v>
      </c>
      <c r="H19" s="96">
        <v>4</v>
      </c>
      <c r="I19" s="97">
        <v>2738.8</v>
      </c>
      <c r="J19" s="97">
        <v>2498.1</v>
      </c>
      <c r="K19" s="97">
        <f>2498.1-114.3</f>
        <v>2383.7999999999997</v>
      </c>
      <c r="L19" s="110">
        <v>128</v>
      </c>
      <c r="M19" s="96" t="s">
        <v>279</v>
      </c>
      <c r="N19" s="96" t="s">
        <v>1181</v>
      </c>
      <c r="O19" s="98">
        <v>3773900</v>
      </c>
      <c r="P19" s="98">
        <f t="shared" si="1"/>
        <v>1377.9392434642909</v>
      </c>
      <c r="Q19" s="98">
        <v>1840.92</v>
      </c>
    </row>
    <row r="20" spans="1:17" ht="61.5" x14ac:dyDescent="0.85">
      <c r="A20" s="8">
        <v>1</v>
      </c>
      <c r="B20" s="108">
        <f>SUBTOTAL(103,$A$12:A20)</f>
        <v>8</v>
      </c>
      <c r="C20" s="99" t="s">
        <v>583</v>
      </c>
      <c r="D20" s="96">
        <v>1968</v>
      </c>
      <c r="E20" s="96"/>
      <c r="F20" s="96" t="s">
        <v>277</v>
      </c>
      <c r="G20" s="96">
        <v>5</v>
      </c>
      <c r="H20" s="96">
        <v>8</v>
      </c>
      <c r="I20" s="97">
        <v>6354.1</v>
      </c>
      <c r="J20" s="97">
        <v>6107.5</v>
      </c>
      <c r="K20" s="97">
        <f>6107.5-242.5</f>
        <v>5865</v>
      </c>
      <c r="L20" s="110">
        <v>260</v>
      </c>
      <c r="M20" s="96" t="s">
        <v>279</v>
      </c>
      <c r="N20" s="96" t="s">
        <v>1181</v>
      </c>
      <c r="O20" s="98">
        <v>6974498.5299999993</v>
      </c>
      <c r="P20" s="98">
        <f t="shared" si="1"/>
        <v>1097.6375143608063</v>
      </c>
      <c r="Q20" s="98">
        <v>1621.52</v>
      </c>
    </row>
    <row r="21" spans="1:17" ht="61.5" x14ac:dyDescent="0.85">
      <c r="A21" s="8">
        <v>1</v>
      </c>
      <c r="B21" s="108">
        <f>SUBTOTAL(103,$A$12:A21)</f>
        <v>9</v>
      </c>
      <c r="C21" s="34" t="s">
        <v>1196</v>
      </c>
      <c r="D21" s="96">
        <v>1956</v>
      </c>
      <c r="E21" s="96"/>
      <c r="F21" s="96" t="s">
        <v>277</v>
      </c>
      <c r="G21" s="96">
        <v>2</v>
      </c>
      <c r="H21" s="96">
        <v>1</v>
      </c>
      <c r="I21" s="97">
        <v>443</v>
      </c>
      <c r="J21" s="97">
        <v>397.1</v>
      </c>
      <c r="K21" s="97">
        <v>353.4</v>
      </c>
      <c r="L21" s="110">
        <v>24</v>
      </c>
      <c r="M21" s="96" t="s">
        <v>279</v>
      </c>
      <c r="N21" s="96" t="s">
        <v>1181</v>
      </c>
      <c r="O21" s="98">
        <v>1997192</v>
      </c>
      <c r="P21" s="98">
        <f t="shared" si="1"/>
        <v>4508.3340857787807</v>
      </c>
      <c r="Q21" s="98">
        <v>8762.77</v>
      </c>
    </row>
    <row r="22" spans="1:17" ht="61.5" x14ac:dyDescent="0.85">
      <c r="A22" s="8">
        <v>1</v>
      </c>
      <c r="B22" s="108">
        <f>SUBTOTAL(103,$A$12:A22)</f>
        <v>10</v>
      </c>
      <c r="C22" s="34" t="s">
        <v>1197</v>
      </c>
      <c r="D22" s="96">
        <v>1956</v>
      </c>
      <c r="E22" s="96"/>
      <c r="F22" s="96" t="s">
        <v>277</v>
      </c>
      <c r="G22" s="96">
        <v>2</v>
      </c>
      <c r="H22" s="96">
        <v>1</v>
      </c>
      <c r="I22" s="97">
        <v>512.5</v>
      </c>
      <c r="J22" s="97">
        <v>324.10000000000002</v>
      </c>
      <c r="K22" s="97">
        <v>324.10000000000002</v>
      </c>
      <c r="L22" s="110">
        <v>25</v>
      </c>
      <c r="M22" s="96" t="s">
        <v>279</v>
      </c>
      <c r="N22" s="96" t="s">
        <v>1158</v>
      </c>
      <c r="O22" s="98">
        <v>2372807.9900000002</v>
      </c>
      <c r="P22" s="98">
        <f t="shared" si="1"/>
        <v>4629.8692487804883</v>
      </c>
      <c r="Q22" s="98">
        <v>5603.88</v>
      </c>
    </row>
    <row r="23" spans="1:17" ht="61.5" x14ac:dyDescent="0.5">
      <c r="B23" s="99" t="s">
        <v>887</v>
      </c>
      <c r="C23" s="99"/>
      <c r="D23" s="96" t="s">
        <v>960</v>
      </c>
      <c r="E23" s="96" t="s">
        <v>960</v>
      </c>
      <c r="F23" s="96" t="s">
        <v>960</v>
      </c>
      <c r="G23" s="96" t="s">
        <v>960</v>
      </c>
      <c r="H23" s="96" t="s">
        <v>960</v>
      </c>
      <c r="I23" s="97">
        <f>I24</f>
        <v>882.3</v>
      </c>
      <c r="J23" s="97">
        <f t="shared" ref="J23:L23" si="3">J24</f>
        <v>779.5</v>
      </c>
      <c r="K23" s="97">
        <f t="shared" si="3"/>
        <v>779.5</v>
      </c>
      <c r="L23" s="110">
        <f t="shared" si="3"/>
        <v>29</v>
      </c>
      <c r="M23" s="96" t="s">
        <v>960</v>
      </c>
      <c r="N23" s="96" t="s">
        <v>960</v>
      </c>
      <c r="O23" s="98">
        <v>1376400</v>
      </c>
      <c r="P23" s="98">
        <f t="shared" si="1"/>
        <v>1560.0136008160491</v>
      </c>
      <c r="Q23" s="98">
        <f>Q24</f>
        <v>1697.0997959877595</v>
      </c>
    </row>
    <row r="24" spans="1:17" ht="61.5" x14ac:dyDescent="0.85">
      <c r="A24" s="8">
        <v>1</v>
      </c>
      <c r="B24" s="106">
        <f>SUBTOTAL(103,$A$12:A24)</f>
        <v>11</v>
      </c>
      <c r="C24" s="99" t="s">
        <v>738</v>
      </c>
      <c r="D24" s="96">
        <v>1982</v>
      </c>
      <c r="E24" s="96"/>
      <c r="F24" s="96" t="s">
        <v>277</v>
      </c>
      <c r="G24" s="96">
        <v>4</v>
      </c>
      <c r="H24" s="96">
        <v>1</v>
      </c>
      <c r="I24" s="97">
        <v>882.3</v>
      </c>
      <c r="J24" s="97">
        <v>779.5</v>
      </c>
      <c r="K24" s="97">
        <f>J24</f>
        <v>779.5</v>
      </c>
      <c r="L24" s="110">
        <v>29</v>
      </c>
      <c r="M24" s="96" t="s">
        <v>276</v>
      </c>
      <c r="N24" s="96" t="s">
        <v>278</v>
      </c>
      <c r="O24" s="98">
        <v>1376400</v>
      </c>
      <c r="P24" s="98">
        <f t="shared" si="1"/>
        <v>1560.0136008160491</v>
      </c>
      <c r="Q24" s="98">
        <v>1697.0997959877595</v>
      </c>
    </row>
    <row r="25" spans="1:17" ht="61.5" x14ac:dyDescent="0.85">
      <c r="B25" s="107" t="s">
        <v>891</v>
      </c>
      <c r="C25" s="99"/>
      <c r="D25" s="96" t="s">
        <v>960</v>
      </c>
      <c r="E25" s="96" t="s">
        <v>960</v>
      </c>
      <c r="F25" s="96" t="s">
        <v>960</v>
      </c>
      <c r="G25" s="96" t="s">
        <v>960</v>
      </c>
      <c r="H25" s="96" t="s">
        <v>960</v>
      </c>
      <c r="I25" s="97">
        <f>I26</f>
        <v>1813.2</v>
      </c>
      <c r="J25" s="97">
        <f t="shared" ref="J25:L25" si="4">J26</f>
        <v>1042.3</v>
      </c>
      <c r="K25" s="97">
        <f t="shared" si="4"/>
        <v>567</v>
      </c>
      <c r="L25" s="110">
        <f t="shared" si="4"/>
        <v>156</v>
      </c>
      <c r="M25" s="96" t="s">
        <v>960</v>
      </c>
      <c r="N25" s="96" t="s">
        <v>960</v>
      </c>
      <c r="O25" s="98">
        <v>6000000</v>
      </c>
      <c r="P25" s="98">
        <f t="shared" si="1"/>
        <v>3309.0668431502318</v>
      </c>
      <c r="Q25" s="98">
        <f>Q26</f>
        <v>2591.89</v>
      </c>
    </row>
    <row r="26" spans="1:17" ht="61.5" x14ac:dyDescent="0.85">
      <c r="A26" s="8">
        <v>1</v>
      </c>
      <c r="B26" s="106">
        <f>SUBTOTAL(103,$A$12:A26)</f>
        <v>12</v>
      </c>
      <c r="C26" s="99" t="s">
        <v>1169</v>
      </c>
      <c r="D26" s="96">
        <v>2007</v>
      </c>
      <c r="E26" s="96"/>
      <c r="F26" s="96" t="s">
        <v>277</v>
      </c>
      <c r="G26" s="96">
        <v>3</v>
      </c>
      <c r="H26" s="96">
        <v>3</v>
      </c>
      <c r="I26" s="97">
        <v>1813.2</v>
      </c>
      <c r="J26" s="97">
        <v>1042.3</v>
      </c>
      <c r="K26" s="97">
        <f>J26-475.3</f>
        <v>567</v>
      </c>
      <c r="L26" s="110">
        <v>156</v>
      </c>
      <c r="M26" s="96" t="s">
        <v>279</v>
      </c>
      <c r="N26" s="96" t="s">
        <v>1171</v>
      </c>
      <c r="O26" s="98">
        <v>6000000</v>
      </c>
      <c r="P26" s="98">
        <f t="shared" si="1"/>
        <v>3309.0668431502318</v>
      </c>
      <c r="Q26" s="98">
        <v>2591.89</v>
      </c>
    </row>
    <row r="27" spans="1:17" ht="61.5" x14ac:dyDescent="0.5">
      <c r="B27" s="99" t="s">
        <v>892</v>
      </c>
      <c r="C27" s="99"/>
      <c r="D27" s="96" t="s">
        <v>960</v>
      </c>
      <c r="E27" s="96" t="s">
        <v>960</v>
      </c>
      <c r="F27" s="96" t="s">
        <v>960</v>
      </c>
      <c r="G27" s="96" t="s">
        <v>960</v>
      </c>
      <c r="H27" s="96" t="s">
        <v>960</v>
      </c>
      <c r="I27" s="97">
        <f>I28</f>
        <v>366.5</v>
      </c>
      <c r="J27" s="97">
        <f t="shared" ref="J27:L27" si="5">J28</f>
        <v>336.9</v>
      </c>
      <c r="K27" s="97">
        <f t="shared" si="5"/>
        <v>336.9</v>
      </c>
      <c r="L27" s="110">
        <f t="shared" si="5"/>
        <v>13</v>
      </c>
      <c r="M27" s="96" t="s">
        <v>960</v>
      </c>
      <c r="N27" s="96" t="s">
        <v>960</v>
      </c>
      <c r="O27" s="98">
        <v>1405440</v>
      </c>
      <c r="P27" s="98">
        <f t="shared" si="1"/>
        <v>3834.7612551159618</v>
      </c>
      <c r="Q27" s="98">
        <f>Q28</f>
        <v>4171.7409004092769</v>
      </c>
    </row>
    <row r="28" spans="1:17" ht="61.5" x14ac:dyDescent="0.85">
      <c r="A28" s="8">
        <v>1</v>
      </c>
      <c r="B28" s="106">
        <f>SUBTOTAL(103,$A$12:A28)</f>
        <v>13</v>
      </c>
      <c r="C28" s="99" t="s">
        <v>1121</v>
      </c>
      <c r="D28" s="96">
        <v>1971</v>
      </c>
      <c r="E28" s="96"/>
      <c r="F28" s="96" t="s">
        <v>277</v>
      </c>
      <c r="G28" s="96">
        <v>2</v>
      </c>
      <c r="H28" s="96">
        <v>1</v>
      </c>
      <c r="I28" s="97">
        <v>366.5</v>
      </c>
      <c r="J28" s="97">
        <v>336.9</v>
      </c>
      <c r="K28" s="97">
        <f>J28</f>
        <v>336.9</v>
      </c>
      <c r="L28" s="110">
        <v>13</v>
      </c>
      <c r="M28" s="96" t="s">
        <v>279</v>
      </c>
      <c r="N28" s="96" t="s">
        <v>346</v>
      </c>
      <c r="O28" s="98">
        <v>1405440</v>
      </c>
      <c r="P28" s="98">
        <f t="shared" si="1"/>
        <v>3834.7612551159618</v>
      </c>
      <c r="Q28" s="98">
        <v>4171.7409004092769</v>
      </c>
    </row>
    <row r="29" spans="1:17" ht="61.5" x14ac:dyDescent="0.5">
      <c r="B29" s="99" t="s">
        <v>1145</v>
      </c>
      <c r="C29" s="99"/>
      <c r="D29" s="96" t="s">
        <v>960</v>
      </c>
      <c r="E29" s="96" t="s">
        <v>960</v>
      </c>
      <c r="F29" s="96" t="s">
        <v>960</v>
      </c>
      <c r="G29" s="96" t="s">
        <v>960</v>
      </c>
      <c r="H29" s="96" t="s">
        <v>960</v>
      </c>
      <c r="I29" s="97">
        <f>I30+I31</f>
        <v>874.3</v>
      </c>
      <c r="J29" s="97">
        <f t="shared" ref="J29:L29" si="6">J30+J31</f>
        <v>820.40000000000009</v>
      </c>
      <c r="K29" s="97">
        <f t="shared" si="6"/>
        <v>653.30000000000007</v>
      </c>
      <c r="L29" s="110">
        <f t="shared" si="6"/>
        <v>38</v>
      </c>
      <c r="M29" s="96" t="s">
        <v>960</v>
      </c>
      <c r="N29" s="96" t="s">
        <v>960</v>
      </c>
      <c r="O29" s="98">
        <v>3363253.9701477829</v>
      </c>
      <c r="P29" s="98">
        <f t="shared" si="1"/>
        <v>3846.7962600340652</v>
      </c>
      <c r="Q29" s="98">
        <f>MAX(Q30:Q31)</f>
        <v>7636.19</v>
      </c>
    </row>
    <row r="30" spans="1:17" ht="61.5" x14ac:dyDescent="0.85">
      <c r="A30" s="8">
        <v>1</v>
      </c>
      <c r="B30" s="106">
        <f>SUBTOTAL(103,$A$12:A30)</f>
        <v>14</v>
      </c>
      <c r="C30" s="99" t="s">
        <v>1122</v>
      </c>
      <c r="D30" s="96">
        <v>1938</v>
      </c>
      <c r="E30" s="96"/>
      <c r="F30" s="96" t="s">
        <v>343</v>
      </c>
      <c r="G30" s="96">
        <v>2</v>
      </c>
      <c r="H30" s="96">
        <v>2</v>
      </c>
      <c r="I30" s="97">
        <v>469.9</v>
      </c>
      <c r="J30" s="97">
        <v>418.1</v>
      </c>
      <c r="K30" s="97">
        <f>J30-167.1</f>
        <v>251.00000000000003</v>
      </c>
      <c r="L30" s="110">
        <v>19</v>
      </c>
      <c r="M30" s="96" t="s">
        <v>276</v>
      </c>
      <c r="N30" s="96" t="s">
        <v>278</v>
      </c>
      <c r="O30" s="98">
        <v>1824000</v>
      </c>
      <c r="P30" s="98">
        <f t="shared" si="1"/>
        <v>3881.6769525430946</v>
      </c>
      <c r="Q30" s="98">
        <v>4222.7793147478187</v>
      </c>
    </row>
    <row r="31" spans="1:17" ht="61.5" x14ac:dyDescent="0.85">
      <c r="A31" s="8">
        <v>1</v>
      </c>
      <c r="B31" s="106">
        <f>SUBTOTAL(103,$A$12:A31)</f>
        <v>15</v>
      </c>
      <c r="C31" s="99" t="s">
        <v>1123</v>
      </c>
      <c r="D31" s="96">
        <v>1950</v>
      </c>
      <c r="E31" s="96"/>
      <c r="F31" s="96" t="s">
        <v>343</v>
      </c>
      <c r="G31" s="96">
        <v>2</v>
      </c>
      <c r="H31" s="96">
        <v>2</v>
      </c>
      <c r="I31" s="97">
        <v>404.4</v>
      </c>
      <c r="J31" s="97">
        <v>402.3</v>
      </c>
      <c r="K31" s="97">
        <f>J31</f>
        <v>402.3</v>
      </c>
      <c r="L31" s="110">
        <v>19</v>
      </c>
      <c r="M31" s="96" t="s">
        <v>276</v>
      </c>
      <c r="N31" s="96" t="s">
        <v>278</v>
      </c>
      <c r="O31" s="98">
        <v>1539253.9701477832</v>
      </c>
      <c r="P31" s="98">
        <f t="shared" si="1"/>
        <v>3806.2659993763186</v>
      </c>
      <c r="Q31" s="98">
        <v>7636.19</v>
      </c>
    </row>
    <row r="32" spans="1:17" ht="61.5" x14ac:dyDescent="0.5">
      <c r="B32" s="99" t="s">
        <v>899</v>
      </c>
      <c r="C32" s="99"/>
      <c r="D32" s="96" t="s">
        <v>960</v>
      </c>
      <c r="E32" s="96" t="s">
        <v>960</v>
      </c>
      <c r="F32" s="96" t="s">
        <v>960</v>
      </c>
      <c r="G32" s="96" t="s">
        <v>960</v>
      </c>
      <c r="H32" s="96" t="s">
        <v>960</v>
      </c>
      <c r="I32" s="97">
        <f>I33+I34</f>
        <v>845.48</v>
      </c>
      <c r="J32" s="97">
        <f t="shared" ref="J32:L32" si="7">J33+J34</f>
        <v>724.81000000000006</v>
      </c>
      <c r="K32" s="97">
        <f t="shared" si="7"/>
        <v>544.31000000000006</v>
      </c>
      <c r="L32" s="110">
        <f t="shared" si="7"/>
        <v>48</v>
      </c>
      <c r="M32" s="96" t="s">
        <v>960</v>
      </c>
      <c r="N32" s="96" t="s">
        <v>960</v>
      </c>
      <c r="O32" s="98">
        <v>3465600.02</v>
      </c>
      <c r="P32" s="98">
        <f t="shared" si="1"/>
        <v>4098.9733878979987</v>
      </c>
      <c r="Q32" s="98">
        <f>MAX(Q33:Q34)</f>
        <v>5005.1028242074935</v>
      </c>
    </row>
    <row r="33" spans="1:17" ht="61.5" x14ac:dyDescent="0.85">
      <c r="A33" s="8">
        <v>1</v>
      </c>
      <c r="B33" s="106">
        <f>SUBTOTAL(103,$A$12:A33)</f>
        <v>16</v>
      </c>
      <c r="C33" s="99" t="s">
        <v>1143</v>
      </c>
      <c r="D33" s="96">
        <v>1962</v>
      </c>
      <c r="E33" s="96"/>
      <c r="F33" s="96" t="s">
        <v>277</v>
      </c>
      <c r="G33" s="96">
        <v>2</v>
      </c>
      <c r="H33" s="96">
        <v>2</v>
      </c>
      <c r="I33" s="97">
        <v>671.98</v>
      </c>
      <c r="J33" s="97">
        <v>624.21</v>
      </c>
      <c r="K33" s="97">
        <f>J33-79.9</f>
        <v>544.31000000000006</v>
      </c>
      <c r="L33" s="110">
        <v>38</v>
      </c>
      <c r="M33" s="96" t="s">
        <v>279</v>
      </c>
      <c r="N33" s="96" t="s">
        <v>296</v>
      </c>
      <c r="O33" s="98">
        <v>2667360.02</v>
      </c>
      <c r="P33" s="98">
        <f t="shared" si="1"/>
        <v>3969.403881067889</v>
      </c>
      <c r="Q33" s="98">
        <v>4318.2152147385341</v>
      </c>
    </row>
    <row r="34" spans="1:17" ht="61.5" x14ac:dyDescent="0.85">
      <c r="A34" s="8">
        <v>1</v>
      </c>
      <c r="B34" s="106">
        <f>SUBTOTAL(103,$A$12:A34)</f>
        <v>17</v>
      </c>
      <c r="C34" s="99" t="s">
        <v>1124</v>
      </c>
      <c r="D34" s="96">
        <v>1964</v>
      </c>
      <c r="E34" s="96"/>
      <c r="F34" s="96" t="s">
        <v>277</v>
      </c>
      <c r="G34" s="96">
        <v>2</v>
      </c>
      <c r="H34" s="96">
        <v>1</v>
      </c>
      <c r="I34" s="97">
        <v>173.5</v>
      </c>
      <c r="J34" s="97">
        <v>100.6</v>
      </c>
      <c r="K34" s="97">
        <v>0</v>
      </c>
      <c r="L34" s="110">
        <v>10</v>
      </c>
      <c r="M34" s="96" t="s">
        <v>276</v>
      </c>
      <c r="N34" s="96" t="s">
        <v>278</v>
      </c>
      <c r="O34" s="98">
        <v>798240</v>
      </c>
      <c r="P34" s="98">
        <f t="shared" si="1"/>
        <v>4600.8069164265125</v>
      </c>
      <c r="Q34" s="98">
        <v>5005.1028242074935</v>
      </c>
    </row>
    <row r="35" spans="1:17" ht="61.5" x14ac:dyDescent="0.5">
      <c r="B35" s="99" t="s">
        <v>826</v>
      </c>
      <c r="C35" s="99"/>
      <c r="D35" s="96" t="s">
        <v>960</v>
      </c>
      <c r="E35" s="96" t="s">
        <v>960</v>
      </c>
      <c r="F35" s="96" t="s">
        <v>960</v>
      </c>
      <c r="G35" s="96" t="s">
        <v>960</v>
      </c>
      <c r="H35" s="96" t="s">
        <v>960</v>
      </c>
      <c r="I35" s="97">
        <f>I36+I37+I38</f>
        <v>2093.1</v>
      </c>
      <c r="J35" s="97">
        <f t="shared" ref="J35:L35" si="8">J36+J37+J38</f>
        <v>1503.4</v>
      </c>
      <c r="K35" s="97">
        <f t="shared" si="8"/>
        <v>1335</v>
      </c>
      <c r="L35" s="110">
        <f t="shared" si="8"/>
        <v>110</v>
      </c>
      <c r="M35" s="96" t="s">
        <v>960</v>
      </c>
      <c r="N35" s="96" t="s">
        <v>960</v>
      </c>
      <c r="O35" s="98">
        <v>6524814.0008374378</v>
      </c>
      <c r="P35" s="98">
        <f t="shared" si="1"/>
        <v>3117.2968328495713</v>
      </c>
      <c r="Q35" s="98">
        <f>MAX(Q36:Q38)</f>
        <v>8440.0300000000007</v>
      </c>
    </row>
    <row r="36" spans="1:17" ht="61.5" x14ac:dyDescent="0.85">
      <c r="A36" s="8">
        <v>1</v>
      </c>
      <c r="B36" s="106">
        <f>SUBTOTAL(103,$A$12:A36)</f>
        <v>18</v>
      </c>
      <c r="C36" s="99" t="s">
        <v>1125</v>
      </c>
      <c r="D36" s="96">
        <v>1960</v>
      </c>
      <c r="E36" s="96"/>
      <c r="F36" s="96" t="s">
        <v>277</v>
      </c>
      <c r="G36" s="96">
        <v>2</v>
      </c>
      <c r="H36" s="96">
        <v>1</v>
      </c>
      <c r="I36" s="97">
        <v>306.60000000000002</v>
      </c>
      <c r="J36" s="97">
        <v>285.8</v>
      </c>
      <c r="K36" s="97">
        <f>J36-33.2</f>
        <v>252.60000000000002</v>
      </c>
      <c r="L36" s="110">
        <v>21</v>
      </c>
      <c r="M36" s="96" t="s">
        <v>276</v>
      </c>
      <c r="N36" s="96" t="s">
        <v>278</v>
      </c>
      <c r="O36" s="98">
        <v>1681614.000837438</v>
      </c>
      <c r="P36" s="98">
        <f t="shared" si="1"/>
        <v>5484.7162453928177</v>
      </c>
      <c r="Q36" s="98">
        <v>8440.0300000000007</v>
      </c>
    </row>
    <row r="37" spans="1:17" ht="61.5" x14ac:dyDescent="0.85">
      <c r="A37" s="8">
        <v>1</v>
      </c>
      <c r="B37" s="106">
        <f>SUBTOTAL(103,$A$12:A37)</f>
        <v>19</v>
      </c>
      <c r="C37" s="99" t="s">
        <v>851</v>
      </c>
      <c r="D37" s="96">
        <v>1960</v>
      </c>
      <c r="E37" s="96"/>
      <c r="F37" s="96" t="s">
        <v>277</v>
      </c>
      <c r="G37" s="96">
        <v>3</v>
      </c>
      <c r="H37" s="96">
        <v>2</v>
      </c>
      <c r="I37" s="97">
        <v>1286.5</v>
      </c>
      <c r="J37" s="97">
        <v>739.6</v>
      </c>
      <c r="K37" s="97">
        <f>J37-65.9</f>
        <v>673.7</v>
      </c>
      <c r="L37" s="110">
        <v>39</v>
      </c>
      <c r="M37" s="96" t="s">
        <v>279</v>
      </c>
      <c r="N37" s="96" t="s">
        <v>1159</v>
      </c>
      <c r="O37" s="98">
        <v>2764800</v>
      </c>
      <c r="P37" s="98">
        <f t="shared" si="1"/>
        <v>2149.086669257676</v>
      </c>
      <c r="Q37" s="98">
        <v>2337.9376603186943</v>
      </c>
    </row>
    <row r="38" spans="1:17" ht="61.5" x14ac:dyDescent="0.85">
      <c r="A38" s="8">
        <v>1</v>
      </c>
      <c r="B38" s="106">
        <f>SUBTOTAL(103,$A$12:A38)</f>
        <v>20</v>
      </c>
      <c r="C38" s="99" t="s">
        <v>842</v>
      </c>
      <c r="D38" s="96">
        <v>1965</v>
      </c>
      <c r="E38" s="96"/>
      <c r="F38" s="96" t="s">
        <v>277</v>
      </c>
      <c r="G38" s="96">
        <v>2</v>
      </c>
      <c r="H38" s="96">
        <v>3</v>
      </c>
      <c r="I38" s="97">
        <v>500</v>
      </c>
      <c r="J38" s="97">
        <v>478</v>
      </c>
      <c r="K38" s="97">
        <f>J38-69.3</f>
        <v>408.7</v>
      </c>
      <c r="L38" s="110">
        <v>50</v>
      </c>
      <c r="M38" s="96" t="s">
        <v>276</v>
      </c>
      <c r="N38" s="96" t="s">
        <v>278</v>
      </c>
      <c r="O38" s="98">
        <v>2078400</v>
      </c>
      <c r="P38" s="98">
        <f t="shared" si="1"/>
        <v>4156.8</v>
      </c>
      <c r="Q38" s="98">
        <v>4522.0788000000002</v>
      </c>
    </row>
    <row r="39" spans="1:17" ht="61.5" x14ac:dyDescent="0.5">
      <c r="B39" s="99" t="s">
        <v>906</v>
      </c>
      <c r="C39" s="99"/>
      <c r="D39" s="96" t="s">
        <v>960</v>
      </c>
      <c r="E39" s="96" t="s">
        <v>960</v>
      </c>
      <c r="F39" s="96" t="s">
        <v>960</v>
      </c>
      <c r="G39" s="96" t="s">
        <v>960</v>
      </c>
      <c r="H39" s="96" t="s">
        <v>960</v>
      </c>
      <c r="I39" s="97">
        <f>I40</f>
        <v>755.8</v>
      </c>
      <c r="J39" s="97">
        <f t="shared" ref="J39:L39" si="9">J40</f>
        <v>690.5</v>
      </c>
      <c r="K39" s="97">
        <f t="shared" si="9"/>
        <v>391.9</v>
      </c>
      <c r="L39" s="110">
        <f t="shared" si="9"/>
        <v>20</v>
      </c>
      <c r="M39" s="96" t="s">
        <v>960</v>
      </c>
      <c r="N39" s="96" t="s">
        <v>960</v>
      </c>
      <c r="O39" s="98">
        <v>2154384</v>
      </c>
      <c r="P39" s="98">
        <f t="shared" si="1"/>
        <v>2850.4683778777458</v>
      </c>
      <c r="Q39" s="98">
        <f>Q40</f>
        <v>3100.9532865837523</v>
      </c>
    </row>
    <row r="40" spans="1:17" ht="61.5" x14ac:dyDescent="0.85">
      <c r="A40" s="8">
        <v>1</v>
      </c>
      <c r="B40" s="106">
        <f>SUBTOTAL(103,$A$12:A40)</f>
        <v>21</v>
      </c>
      <c r="C40" s="99" t="s">
        <v>1126</v>
      </c>
      <c r="D40" s="96">
        <v>1953</v>
      </c>
      <c r="E40" s="96"/>
      <c r="F40" s="96" t="s">
        <v>277</v>
      </c>
      <c r="G40" s="96">
        <v>2</v>
      </c>
      <c r="H40" s="96">
        <v>2</v>
      </c>
      <c r="I40" s="97">
        <v>755.8</v>
      </c>
      <c r="J40" s="97">
        <v>690.5</v>
      </c>
      <c r="K40" s="97">
        <f>J40-298.6</f>
        <v>391.9</v>
      </c>
      <c r="L40" s="110">
        <v>20</v>
      </c>
      <c r="M40" s="96" t="s">
        <v>276</v>
      </c>
      <c r="N40" s="96" t="s">
        <v>278</v>
      </c>
      <c r="O40" s="98">
        <v>2154384</v>
      </c>
      <c r="P40" s="98">
        <f t="shared" si="1"/>
        <v>2850.4683778777458</v>
      </c>
      <c r="Q40" s="98">
        <v>3100.9532865837523</v>
      </c>
    </row>
    <row r="41" spans="1:17" ht="61.5" x14ac:dyDescent="0.5">
      <c r="B41" s="99" t="s">
        <v>908</v>
      </c>
      <c r="C41" s="99"/>
      <c r="D41" s="96" t="s">
        <v>960</v>
      </c>
      <c r="E41" s="96" t="s">
        <v>960</v>
      </c>
      <c r="F41" s="96" t="s">
        <v>960</v>
      </c>
      <c r="G41" s="96" t="s">
        <v>960</v>
      </c>
      <c r="H41" s="96" t="s">
        <v>960</v>
      </c>
      <c r="I41" s="97">
        <f>I42</f>
        <v>1840.2</v>
      </c>
      <c r="J41" s="97">
        <f t="shared" ref="J41:L41" si="10">J42</f>
        <v>1606</v>
      </c>
      <c r="K41" s="97">
        <f t="shared" si="10"/>
        <v>1461.2</v>
      </c>
      <c r="L41" s="110">
        <f t="shared" si="10"/>
        <v>77</v>
      </c>
      <c r="M41" s="96" t="s">
        <v>960</v>
      </c>
      <c r="N41" s="96" t="s">
        <v>960</v>
      </c>
      <c r="O41" s="98">
        <v>5328000</v>
      </c>
      <c r="P41" s="98">
        <f t="shared" si="1"/>
        <v>2895.3374633192043</v>
      </c>
      <c r="Q41" s="98">
        <f>Q42</f>
        <v>3149.7652429083796</v>
      </c>
    </row>
    <row r="42" spans="1:17" ht="61.5" x14ac:dyDescent="0.85">
      <c r="A42" s="8">
        <v>1</v>
      </c>
      <c r="B42" s="106">
        <f>SUBTOTAL(103,$A$12:A42)</f>
        <v>22</v>
      </c>
      <c r="C42" s="99" t="s">
        <v>1127</v>
      </c>
      <c r="D42" s="96">
        <v>1986</v>
      </c>
      <c r="E42" s="96"/>
      <c r="F42" s="96" t="s">
        <v>277</v>
      </c>
      <c r="G42" s="96">
        <v>3</v>
      </c>
      <c r="H42" s="96">
        <v>3</v>
      </c>
      <c r="I42" s="97">
        <v>1840.2</v>
      </c>
      <c r="J42" s="97">
        <v>1606</v>
      </c>
      <c r="K42" s="97">
        <f>J42-144.8</f>
        <v>1461.2</v>
      </c>
      <c r="L42" s="110">
        <v>77</v>
      </c>
      <c r="M42" s="96" t="s">
        <v>354</v>
      </c>
      <c r="N42" s="96" t="s">
        <v>1160</v>
      </c>
      <c r="O42" s="98">
        <v>5328000</v>
      </c>
      <c r="P42" s="98">
        <f t="shared" si="1"/>
        <v>2895.3374633192043</v>
      </c>
      <c r="Q42" s="98">
        <v>3149.7652429083796</v>
      </c>
    </row>
    <row r="43" spans="1:17" ht="61.5" x14ac:dyDescent="0.5">
      <c r="B43" s="99" t="s">
        <v>1146</v>
      </c>
      <c r="C43" s="99"/>
      <c r="D43" s="96" t="s">
        <v>960</v>
      </c>
      <c r="E43" s="96" t="s">
        <v>960</v>
      </c>
      <c r="F43" s="96" t="s">
        <v>960</v>
      </c>
      <c r="G43" s="96" t="s">
        <v>960</v>
      </c>
      <c r="H43" s="96" t="s">
        <v>960</v>
      </c>
      <c r="I43" s="97">
        <f>I44+I45+I46</f>
        <v>1542</v>
      </c>
      <c r="J43" s="97">
        <f t="shared" ref="J43:L43" si="11">J44+J45+J46</f>
        <v>1398.2</v>
      </c>
      <c r="K43" s="97">
        <f t="shared" si="11"/>
        <v>1169.9000000000001</v>
      </c>
      <c r="L43" s="110">
        <f t="shared" si="11"/>
        <v>58</v>
      </c>
      <c r="M43" s="96" t="s">
        <v>960</v>
      </c>
      <c r="N43" s="96" t="s">
        <v>960</v>
      </c>
      <c r="O43" s="98">
        <v>6998400</v>
      </c>
      <c r="P43" s="98">
        <f t="shared" si="1"/>
        <v>4538.5214007782097</v>
      </c>
      <c r="Q43" s="98">
        <f>MAX(Q44:Q46)</f>
        <v>5933.863636363636</v>
      </c>
    </row>
    <row r="44" spans="1:17" ht="61.5" x14ac:dyDescent="0.85">
      <c r="A44" s="8">
        <v>1</v>
      </c>
      <c r="B44" s="106">
        <f>SUBTOTAL(103,$A$12:A44)</f>
        <v>23</v>
      </c>
      <c r="C44" s="99" t="s">
        <v>1128</v>
      </c>
      <c r="D44" s="96">
        <v>1950</v>
      </c>
      <c r="E44" s="96"/>
      <c r="F44" s="96" t="s">
        <v>277</v>
      </c>
      <c r="G44" s="96">
        <v>2</v>
      </c>
      <c r="H44" s="96">
        <v>1</v>
      </c>
      <c r="I44" s="97">
        <v>440</v>
      </c>
      <c r="J44" s="97">
        <v>433.9</v>
      </c>
      <c r="K44" s="97">
        <f>J44-53.4</f>
        <v>380.5</v>
      </c>
      <c r="L44" s="110">
        <v>18</v>
      </c>
      <c r="M44" s="96" t="s">
        <v>279</v>
      </c>
      <c r="N44" s="96" t="s">
        <v>334</v>
      </c>
      <c r="O44" s="98">
        <v>2400000</v>
      </c>
      <c r="P44" s="98">
        <f t="shared" si="1"/>
        <v>5454.545454545455</v>
      </c>
      <c r="Q44" s="98">
        <v>5933.863636363636</v>
      </c>
    </row>
    <row r="45" spans="1:17" ht="61.5" x14ac:dyDescent="0.85">
      <c r="A45" s="8">
        <v>1</v>
      </c>
      <c r="B45" s="106">
        <f>SUBTOTAL(103,$A$12:A45)</f>
        <v>24</v>
      </c>
      <c r="C45" s="99" t="s">
        <v>1129</v>
      </c>
      <c r="D45" s="96">
        <v>1956</v>
      </c>
      <c r="E45" s="96"/>
      <c r="F45" s="96" t="s">
        <v>277</v>
      </c>
      <c r="G45" s="96">
        <v>2</v>
      </c>
      <c r="H45" s="96">
        <v>1</v>
      </c>
      <c r="I45" s="97">
        <v>536.70000000000005</v>
      </c>
      <c r="J45" s="97">
        <v>447.8</v>
      </c>
      <c r="K45" s="97">
        <f>J45-79.8</f>
        <v>368</v>
      </c>
      <c r="L45" s="110">
        <v>13</v>
      </c>
      <c r="M45" s="96" t="s">
        <v>279</v>
      </c>
      <c r="N45" s="96" t="s">
        <v>334</v>
      </c>
      <c r="O45" s="98">
        <v>2347200</v>
      </c>
      <c r="P45" s="98">
        <f t="shared" si="1"/>
        <v>4373.3929569591946</v>
      </c>
      <c r="Q45" s="98">
        <v>4757.7048630519839</v>
      </c>
    </row>
    <row r="46" spans="1:17" ht="61.5" x14ac:dyDescent="0.85">
      <c r="A46" s="8">
        <v>1</v>
      </c>
      <c r="B46" s="106">
        <f>SUBTOTAL(103,$A$12:A46)</f>
        <v>25</v>
      </c>
      <c r="C46" s="99" t="s">
        <v>1130</v>
      </c>
      <c r="D46" s="96">
        <v>1963</v>
      </c>
      <c r="E46" s="96"/>
      <c r="F46" s="96" t="s">
        <v>277</v>
      </c>
      <c r="G46" s="96">
        <v>2</v>
      </c>
      <c r="H46" s="96">
        <v>2</v>
      </c>
      <c r="I46" s="97">
        <v>565.29999999999995</v>
      </c>
      <c r="J46" s="97">
        <v>516.5</v>
      </c>
      <c r="K46" s="97">
        <f>J46-95.1</f>
        <v>421.4</v>
      </c>
      <c r="L46" s="110">
        <v>27</v>
      </c>
      <c r="M46" s="96" t="s">
        <v>279</v>
      </c>
      <c r="N46" s="96" t="s">
        <v>340</v>
      </c>
      <c r="O46" s="98">
        <v>2251200</v>
      </c>
      <c r="P46" s="98">
        <f t="shared" si="1"/>
        <v>3982.3102777286399</v>
      </c>
      <c r="Q46" s="98">
        <v>4332.2557933840444</v>
      </c>
    </row>
    <row r="47" spans="1:17" ht="61.5" x14ac:dyDescent="0.5">
      <c r="B47" s="99" t="s">
        <v>1147</v>
      </c>
      <c r="C47" s="99"/>
      <c r="D47" s="96" t="s">
        <v>960</v>
      </c>
      <c r="E47" s="96" t="s">
        <v>960</v>
      </c>
      <c r="F47" s="96" t="s">
        <v>960</v>
      </c>
      <c r="G47" s="96" t="s">
        <v>960</v>
      </c>
      <c r="H47" s="96" t="s">
        <v>960</v>
      </c>
      <c r="I47" s="97">
        <f>I48</f>
        <v>970.5</v>
      </c>
      <c r="J47" s="97">
        <f t="shared" ref="J47:L47" si="12">J48</f>
        <v>874</v>
      </c>
      <c r="K47" s="97">
        <f t="shared" si="12"/>
        <v>786.4</v>
      </c>
      <c r="L47" s="110">
        <f t="shared" si="12"/>
        <v>38</v>
      </c>
      <c r="M47" s="96" t="s">
        <v>960</v>
      </c>
      <c r="N47" s="96" t="s">
        <v>960</v>
      </c>
      <c r="O47" s="98">
        <v>3111336.9864532021</v>
      </c>
      <c r="P47" s="98">
        <f t="shared" si="1"/>
        <v>3205.9113719249895</v>
      </c>
      <c r="Q47" s="98">
        <f>Q48</f>
        <v>5351.85</v>
      </c>
    </row>
    <row r="48" spans="1:17" ht="61.5" x14ac:dyDescent="0.85">
      <c r="A48" s="8">
        <v>1</v>
      </c>
      <c r="B48" s="106">
        <f>SUBTOTAL(103,$A$12:A48)</f>
        <v>26</v>
      </c>
      <c r="C48" s="99" t="s">
        <v>1135</v>
      </c>
      <c r="D48" s="96">
        <v>1974</v>
      </c>
      <c r="E48" s="96"/>
      <c r="F48" s="96" t="s">
        <v>277</v>
      </c>
      <c r="G48" s="96">
        <v>2</v>
      </c>
      <c r="H48" s="96">
        <v>3</v>
      </c>
      <c r="I48" s="97">
        <v>970.5</v>
      </c>
      <c r="J48" s="97">
        <v>874</v>
      </c>
      <c r="K48" s="97">
        <f>J48-87.6</f>
        <v>786.4</v>
      </c>
      <c r="L48" s="110">
        <v>38</v>
      </c>
      <c r="M48" s="96" t="s">
        <v>279</v>
      </c>
      <c r="N48" s="96" t="s">
        <v>305</v>
      </c>
      <c r="O48" s="98">
        <v>3111336.9864532021</v>
      </c>
      <c r="P48" s="98">
        <f t="shared" si="1"/>
        <v>3205.9113719249895</v>
      </c>
      <c r="Q48" s="98">
        <v>5351.85</v>
      </c>
    </row>
    <row r="49" spans="1:17" ht="61.5" x14ac:dyDescent="0.5">
      <c r="B49" s="99" t="s">
        <v>919</v>
      </c>
      <c r="C49" s="99"/>
      <c r="D49" s="96" t="s">
        <v>960</v>
      </c>
      <c r="E49" s="96" t="s">
        <v>960</v>
      </c>
      <c r="F49" s="96" t="s">
        <v>960</v>
      </c>
      <c r="G49" s="96" t="s">
        <v>960</v>
      </c>
      <c r="H49" s="96" t="s">
        <v>960</v>
      </c>
      <c r="I49" s="97">
        <f>I50</f>
        <v>465</v>
      </c>
      <c r="J49" s="97">
        <f t="shared" ref="J49:L49" si="13">J50</f>
        <v>424.6</v>
      </c>
      <c r="K49" s="97">
        <f t="shared" si="13"/>
        <v>175.8</v>
      </c>
      <c r="L49" s="110">
        <f t="shared" si="13"/>
        <v>26</v>
      </c>
      <c r="M49" s="96" t="s">
        <v>960</v>
      </c>
      <c r="N49" s="96" t="s">
        <v>960</v>
      </c>
      <c r="O49" s="98">
        <v>1692000</v>
      </c>
      <c r="P49" s="98">
        <f t="shared" si="1"/>
        <v>3638.7096774193546</v>
      </c>
      <c r="Q49" s="98">
        <f>Q50</f>
        <v>3958.4612903225807</v>
      </c>
    </row>
    <row r="50" spans="1:17" ht="61.5" x14ac:dyDescent="0.85">
      <c r="A50" s="8">
        <v>1</v>
      </c>
      <c r="B50" s="106">
        <f>SUBTOTAL(103,$A$12:A50)</f>
        <v>27</v>
      </c>
      <c r="C50" s="99" t="s">
        <v>1131</v>
      </c>
      <c r="D50" s="96">
        <v>1953</v>
      </c>
      <c r="E50" s="96"/>
      <c r="F50" s="96" t="s">
        <v>277</v>
      </c>
      <c r="G50" s="96">
        <v>2</v>
      </c>
      <c r="H50" s="96">
        <v>1</v>
      </c>
      <c r="I50" s="97">
        <v>465</v>
      </c>
      <c r="J50" s="97">
        <v>424.6</v>
      </c>
      <c r="K50" s="97">
        <f>J50-248.8</f>
        <v>175.8</v>
      </c>
      <c r="L50" s="110">
        <v>26</v>
      </c>
      <c r="M50" s="96" t="s">
        <v>276</v>
      </c>
      <c r="N50" s="96" t="s">
        <v>278</v>
      </c>
      <c r="O50" s="98">
        <v>1692000</v>
      </c>
      <c r="P50" s="98">
        <f t="shared" si="1"/>
        <v>3638.7096774193546</v>
      </c>
      <c r="Q50" s="98">
        <v>3958.4612903225807</v>
      </c>
    </row>
    <row r="51" spans="1:17" ht="61.5" x14ac:dyDescent="0.5">
      <c r="B51" s="99" t="s">
        <v>926</v>
      </c>
      <c r="C51" s="99"/>
      <c r="D51" s="96" t="s">
        <v>960</v>
      </c>
      <c r="E51" s="96" t="s">
        <v>960</v>
      </c>
      <c r="F51" s="96" t="s">
        <v>960</v>
      </c>
      <c r="G51" s="96" t="s">
        <v>960</v>
      </c>
      <c r="H51" s="96" t="s">
        <v>960</v>
      </c>
      <c r="I51" s="97">
        <f>I52</f>
        <v>943.2</v>
      </c>
      <c r="J51" s="97">
        <f t="shared" ref="J51:L51" si="14">J52</f>
        <v>861.5</v>
      </c>
      <c r="K51" s="97">
        <f t="shared" si="14"/>
        <v>816.5</v>
      </c>
      <c r="L51" s="110">
        <f t="shared" si="14"/>
        <v>31</v>
      </c>
      <c r="M51" s="96" t="s">
        <v>960</v>
      </c>
      <c r="N51" s="96" t="s">
        <v>960</v>
      </c>
      <c r="O51" s="98">
        <v>3696000</v>
      </c>
      <c r="P51" s="98">
        <f t="shared" si="1"/>
        <v>3918.5750636132316</v>
      </c>
      <c r="Q51" s="98">
        <f>Q52</f>
        <v>4262.92</v>
      </c>
    </row>
    <row r="52" spans="1:17" ht="61.5" x14ac:dyDescent="0.85">
      <c r="A52" s="8">
        <v>1</v>
      </c>
      <c r="B52" s="106">
        <f>SUBTOTAL(103,$A$12:A52)</f>
        <v>28</v>
      </c>
      <c r="C52" s="99" t="s">
        <v>1134</v>
      </c>
      <c r="D52" s="96">
        <v>1980</v>
      </c>
      <c r="E52" s="96"/>
      <c r="F52" s="96" t="s">
        <v>277</v>
      </c>
      <c r="G52" s="96">
        <v>2</v>
      </c>
      <c r="H52" s="96">
        <v>3</v>
      </c>
      <c r="I52" s="97">
        <v>943.2</v>
      </c>
      <c r="J52" s="97">
        <v>861.5</v>
      </c>
      <c r="K52" s="97">
        <f>J52-45</f>
        <v>816.5</v>
      </c>
      <c r="L52" s="110">
        <v>31</v>
      </c>
      <c r="M52" s="96" t="s">
        <v>279</v>
      </c>
      <c r="N52" s="96" t="s">
        <v>293</v>
      </c>
      <c r="O52" s="98">
        <v>3696000</v>
      </c>
      <c r="P52" s="98">
        <f t="shared" si="1"/>
        <v>3918.5750636132316</v>
      </c>
      <c r="Q52" s="98">
        <v>4262.92</v>
      </c>
    </row>
    <row r="53" spans="1:17" ht="61.5" x14ac:dyDescent="0.5">
      <c r="B53" s="99" t="s">
        <v>928</v>
      </c>
      <c r="C53" s="99"/>
      <c r="D53" s="96" t="s">
        <v>960</v>
      </c>
      <c r="E53" s="96" t="s">
        <v>960</v>
      </c>
      <c r="F53" s="96" t="s">
        <v>960</v>
      </c>
      <c r="G53" s="96" t="s">
        <v>960</v>
      </c>
      <c r="H53" s="96" t="s">
        <v>960</v>
      </c>
      <c r="I53" s="97">
        <f>I55+I54</f>
        <v>1885.3</v>
      </c>
      <c r="J53" s="97">
        <f t="shared" ref="J53:L53" si="15">J55+J54</f>
        <v>1734.4</v>
      </c>
      <c r="K53" s="97">
        <f t="shared" si="15"/>
        <v>1689.6000000000001</v>
      </c>
      <c r="L53" s="110">
        <f t="shared" si="15"/>
        <v>90</v>
      </c>
      <c r="M53" s="96" t="s">
        <v>960</v>
      </c>
      <c r="N53" s="96" t="s">
        <v>960</v>
      </c>
      <c r="O53" s="98">
        <v>3901358.3912315271</v>
      </c>
      <c r="P53" s="98">
        <f t="shared" si="1"/>
        <v>2069.3568085883026</v>
      </c>
      <c r="Q53" s="98">
        <f>MAX(Q54:Q55)</f>
        <v>4759.42</v>
      </c>
    </row>
    <row r="54" spans="1:17" ht="61.5" x14ac:dyDescent="0.85">
      <c r="A54" s="8">
        <v>1</v>
      </c>
      <c r="B54" s="106">
        <f>SUBTOTAL(103,$A$12:A54)</f>
        <v>29</v>
      </c>
      <c r="C54" s="99" t="s">
        <v>1183</v>
      </c>
      <c r="D54" s="96">
        <v>1980</v>
      </c>
      <c r="E54" s="96"/>
      <c r="F54" s="96" t="s">
        <v>331</v>
      </c>
      <c r="G54" s="96">
        <v>3</v>
      </c>
      <c r="H54" s="96">
        <v>3</v>
      </c>
      <c r="I54" s="97">
        <v>1481.6</v>
      </c>
      <c r="J54" s="97">
        <v>1361.4</v>
      </c>
      <c r="K54" s="97">
        <v>1361.4</v>
      </c>
      <c r="L54" s="110">
        <v>70</v>
      </c>
      <c r="M54" s="96" t="s">
        <v>276</v>
      </c>
      <c r="N54" s="96" t="s">
        <v>278</v>
      </c>
      <c r="O54" s="98">
        <v>2652760</v>
      </c>
      <c r="P54" s="98">
        <f t="shared" si="1"/>
        <v>1790.4697624190067</v>
      </c>
      <c r="Q54" s="98">
        <v>2460.0500000000002</v>
      </c>
    </row>
    <row r="55" spans="1:17" ht="61.5" x14ac:dyDescent="0.85">
      <c r="A55" s="8">
        <v>1</v>
      </c>
      <c r="B55" s="106">
        <f>SUBTOTAL(103,$A$12:A55)</f>
        <v>30</v>
      </c>
      <c r="C55" s="99" t="s">
        <v>1132</v>
      </c>
      <c r="D55" s="96">
        <v>1970</v>
      </c>
      <c r="E55" s="96"/>
      <c r="F55" s="96" t="s">
        <v>277</v>
      </c>
      <c r="G55" s="96">
        <v>2</v>
      </c>
      <c r="H55" s="96">
        <v>1</v>
      </c>
      <c r="I55" s="97">
        <v>403.7</v>
      </c>
      <c r="J55" s="97">
        <v>373</v>
      </c>
      <c r="K55" s="97">
        <f>J55-44.8</f>
        <v>328.2</v>
      </c>
      <c r="L55" s="110">
        <v>20</v>
      </c>
      <c r="M55" s="96" t="s">
        <v>276</v>
      </c>
      <c r="N55" s="96" t="s">
        <v>278</v>
      </c>
      <c r="O55" s="98">
        <v>1248598.3912315271</v>
      </c>
      <c r="P55" s="98">
        <f t="shared" si="1"/>
        <v>3092.8867754063094</v>
      </c>
      <c r="Q55" s="98">
        <v>4759.42</v>
      </c>
    </row>
    <row r="56" spans="1:17" ht="61.5" x14ac:dyDescent="0.5">
      <c r="B56" s="99" t="s">
        <v>927</v>
      </c>
      <c r="C56" s="99"/>
      <c r="D56" s="96" t="s">
        <v>960</v>
      </c>
      <c r="E56" s="96" t="s">
        <v>960</v>
      </c>
      <c r="F56" s="96" t="s">
        <v>960</v>
      </c>
      <c r="G56" s="96" t="s">
        <v>960</v>
      </c>
      <c r="H56" s="96" t="s">
        <v>960</v>
      </c>
      <c r="I56" s="97">
        <f>I57</f>
        <v>940.4</v>
      </c>
      <c r="J56" s="97">
        <f t="shared" ref="J56:L56" si="16">J57</f>
        <v>558.4</v>
      </c>
      <c r="K56" s="97">
        <f t="shared" si="16"/>
        <v>558.4</v>
      </c>
      <c r="L56" s="110">
        <f t="shared" si="16"/>
        <v>26</v>
      </c>
      <c r="M56" s="96" t="s">
        <v>960</v>
      </c>
      <c r="N56" s="96" t="s">
        <v>960</v>
      </c>
      <c r="O56" s="98">
        <v>2736000</v>
      </c>
      <c r="P56" s="98">
        <f t="shared" si="1"/>
        <v>2909.4002552105489</v>
      </c>
      <c r="Q56" s="98">
        <f>Q57</f>
        <v>3165.06</v>
      </c>
    </row>
    <row r="57" spans="1:17" ht="61.5" x14ac:dyDescent="0.85">
      <c r="A57" s="8">
        <v>1</v>
      </c>
      <c r="B57" s="106">
        <f>SUBTOTAL(103,$A$12:A57)</f>
        <v>31</v>
      </c>
      <c r="C57" s="99" t="s">
        <v>1170</v>
      </c>
      <c r="D57" s="96">
        <v>1987</v>
      </c>
      <c r="E57" s="96"/>
      <c r="F57" s="96" t="s">
        <v>277</v>
      </c>
      <c r="G57" s="109">
        <v>2</v>
      </c>
      <c r="H57" s="109">
        <v>2</v>
      </c>
      <c r="I57" s="97">
        <v>940.4</v>
      </c>
      <c r="J57" s="97">
        <v>558.4</v>
      </c>
      <c r="K57" s="97">
        <f>J57</f>
        <v>558.4</v>
      </c>
      <c r="L57" s="110">
        <v>26</v>
      </c>
      <c r="M57" s="96" t="s">
        <v>279</v>
      </c>
      <c r="N57" s="96" t="s">
        <v>1172</v>
      </c>
      <c r="O57" s="98">
        <v>2736000</v>
      </c>
      <c r="P57" s="98">
        <f t="shared" si="1"/>
        <v>2909.4002552105489</v>
      </c>
      <c r="Q57" s="98">
        <v>3165.06</v>
      </c>
    </row>
  </sheetData>
  <mergeCells count="22">
    <mergeCell ref="O1:Q1"/>
    <mergeCell ref="N2:Q2"/>
    <mergeCell ref="B3:Q3"/>
    <mergeCell ref="B4:B7"/>
    <mergeCell ref="C4:C7"/>
    <mergeCell ref="D4:E4"/>
    <mergeCell ref="F4:F7"/>
    <mergeCell ref="G4:G7"/>
    <mergeCell ref="H4:H7"/>
    <mergeCell ref="I4:I6"/>
    <mergeCell ref="B9:Q9"/>
    <mergeCell ref="J4:K4"/>
    <mergeCell ref="L4:L6"/>
    <mergeCell ref="M4:M7"/>
    <mergeCell ref="N4:N7"/>
    <mergeCell ref="O4:O6"/>
    <mergeCell ref="P4:P6"/>
    <mergeCell ref="Q4:Q6"/>
    <mergeCell ref="D5:D7"/>
    <mergeCell ref="E5:E7"/>
    <mergeCell ref="J5:J6"/>
    <mergeCell ref="K5:K6"/>
  </mergeCells>
  <pageMargins left="0" right="0" top="0" bottom="0" header="0" footer="0"/>
  <pageSetup paperSize="9" scale="1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534DE-1216-4EF6-ADD0-3315BAAEC34B}">
  <sheetPr>
    <pageSetUpPr fitToPage="1"/>
  </sheetPr>
  <dimension ref="A1:F25"/>
  <sheetViews>
    <sheetView zoomScale="60" zoomScaleNormal="60" workbookViewId="0">
      <selection activeCell="K20" sqref="K20"/>
    </sheetView>
  </sheetViews>
  <sheetFormatPr defaultRowHeight="15" x14ac:dyDescent="0.25"/>
  <cols>
    <col min="1" max="1" width="12" customWidth="1"/>
    <col min="2" max="2" width="51.28515625" customWidth="1"/>
    <col min="3" max="3" width="22.140625" customWidth="1"/>
    <col min="4" max="4" width="38.85546875" customWidth="1"/>
    <col min="5" max="5" width="20.5703125" customWidth="1"/>
    <col min="6" max="6" width="25.28515625" customWidth="1"/>
  </cols>
  <sheetData>
    <row r="1" spans="1:6" ht="35.25" customHeight="1" x14ac:dyDescent="0.35">
      <c r="C1" s="78"/>
      <c r="D1" s="231" t="s">
        <v>1161</v>
      </c>
      <c r="E1" s="231"/>
      <c r="F1" s="231"/>
    </row>
    <row r="2" spans="1:6" ht="53.25" customHeight="1" x14ac:dyDescent="0.25">
      <c r="C2" s="236" t="s">
        <v>1150</v>
      </c>
      <c r="D2" s="236"/>
      <c r="E2" s="236"/>
      <c r="F2" s="236"/>
    </row>
    <row r="3" spans="1:6" ht="104.25" customHeight="1" x14ac:dyDescent="0.25">
      <c r="A3" s="237" t="s">
        <v>1162</v>
      </c>
      <c r="B3" s="237"/>
      <c r="C3" s="237"/>
      <c r="D3" s="237"/>
      <c r="E3" s="237"/>
      <c r="F3" s="237"/>
    </row>
    <row r="4" spans="1:6" x14ac:dyDescent="0.25">
      <c r="A4" s="238" t="s">
        <v>6</v>
      </c>
      <c r="B4" s="238" t="s">
        <v>809</v>
      </c>
      <c r="C4" s="232" t="s">
        <v>810</v>
      </c>
      <c r="D4" s="232" t="s">
        <v>1163</v>
      </c>
      <c r="E4" s="232" t="s">
        <v>812</v>
      </c>
      <c r="F4" s="232" t="s">
        <v>813</v>
      </c>
    </row>
    <row r="5" spans="1:6" ht="156.75" customHeight="1" x14ac:dyDescent="0.25">
      <c r="A5" s="239"/>
      <c r="B5" s="239"/>
      <c r="C5" s="240"/>
      <c r="D5" s="232"/>
      <c r="E5" s="232"/>
      <c r="F5" s="232"/>
    </row>
    <row r="6" spans="1:6" ht="23.25" x14ac:dyDescent="0.25">
      <c r="A6" s="239"/>
      <c r="B6" s="239"/>
      <c r="C6" s="79" t="s">
        <v>814</v>
      </c>
      <c r="D6" s="79" t="s">
        <v>273</v>
      </c>
      <c r="E6" s="79" t="s">
        <v>37</v>
      </c>
      <c r="F6" s="79" t="s">
        <v>36</v>
      </c>
    </row>
    <row r="7" spans="1:6" ht="23.25" x14ac:dyDescent="0.35">
      <c r="A7" s="80">
        <v>1</v>
      </c>
      <c r="B7" s="80">
        <v>2</v>
      </c>
      <c r="C7" s="80">
        <v>3</v>
      </c>
      <c r="D7" s="80">
        <v>4</v>
      </c>
      <c r="E7" s="81">
        <v>5</v>
      </c>
      <c r="F7" s="81">
        <v>6</v>
      </c>
    </row>
    <row r="8" spans="1:6" ht="74.25" customHeight="1" x14ac:dyDescent="0.25">
      <c r="A8" s="233" t="s">
        <v>1114</v>
      </c>
      <c r="B8" s="234"/>
      <c r="C8" s="234"/>
      <c r="D8" s="234"/>
      <c r="E8" s="234"/>
      <c r="F8" s="235"/>
    </row>
    <row r="9" spans="1:6" ht="23.25" x14ac:dyDescent="0.35">
      <c r="A9" s="80"/>
      <c r="B9" s="82" t="s">
        <v>1164</v>
      </c>
      <c r="C9" s="83">
        <f>SUM(C10:C25)</f>
        <v>35373.480000000003</v>
      </c>
      <c r="D9" s="111">
        <f t="shared" ref="D9:F9" si="0">SUM(D10:D25)</f>
        <v>1499</v>
      </c>
      <c r="E9" s="111">
        <f t="shared" si="0"/>
        <v>31</v>
      </c>
      <c r="F9" s="83">
        <f t="shared" si="0"/>
        <v>81759126.884975359</v>
      </c>
    </row>
    <row r="10" spans="1:6" ht="23.25" x14ac:dyDescent="0.35">
      <c r="A10" s="80">
        <v>1</v>
      </c>
      <c r="B10" s="85" t="s">
        <v>883</v>
      </c>
      <c r="C10" s="86">
        <v>792.7</v>
      </c>
      <c r="D10" s="84">
        <v>42</v>
      </c>
      <c r="E10" s="84">
        <v>1</v>
      </c>
      <c r="F10" s="87">
        <v>2880000</v>
      </c>
    </row>
    <row r="11" spans="1:6" ht="23.25" x14ac:dyDescent="0.35">
      <c r="A11" s="80">
        <v>2</v>
      </c>
      <c r="B11" s="85" t="s">
        <v>1144</v>
      </c>
      <c r="C11" s="86">
        <v>18363.5</v>
      </c>
      <c r="D11" s="84">
        <v>697</v>
      </c>
      <c r="E11" s="84">
        <v>9</v>
      </c>
      <c r="F11" s="87">
        <v>27126139.516305417</v>
      </c>
    </row>
    <row r="12" spans="1:6" ht="23.25" x14ac:dyDescent="0.35">
      <c r="A12" s="80">
        <v>3</v>
      </c>
      <c r="B12" s="85" t="s">
        <v>887</v>
      </c>
      <c r="C12" s="86">
        <v>882.3</v>
      </c>
      <c r="D12" s="84">
        <v>29</v>
      </c>
      <c r="E12" s="84">
        <v>1</v>
      </c>
      <c r="F12" s="87">
        <v>1376400</v>
      </c>
    </row>
    <row r="13" spans="1:6" ht="23.25" x14ac:dyDescent="0.35">
      <c r="A13" s="80">
        <v>4</v>
      </c>
      <c r="B13" s="85" t="s">
        <v>891</v>
      </c>
      <c r="C13" s="86">
        <v>1813.2</v>
      </c>
      <c r="D13" s="84">
        <v>156</v>
      </c>
      <c r="E13" s="84">
        <v>1</v>
      </c>
      <c r="F13" s="87">
        <v>6000000</v>
      </c>
    </row>
    <row r="14" spans="1:6" ht="23.25" x14ac:dyDescent="0.35">
      <c r="A14" s="80">
        <v>5</v>
      </c>
      <c r="B14" s="85" t="s">
        <v>892</v>
      </c>
      <c r="C14" s="86">
        <v>366.5</v>
      </c>
      <c r="D14" s="84">
        <v>13</v>
      </c>
      <c r="E14" s="84">
        <v>1</v>
      </c>
      <c r="F14" s="87">
        <v>1405440</v>
      </c>
    </row>
    <row r="15" spans="1:6" ht="23.25" x14ac:dyDescent="0.35">
      <c r="A15" s="80">
        <v>6</v>
      </c>
      <c r="B15" s="85" t="s">
        <v>1145</v>
      </c>
      <c r="C15" s="86">
        <v>874.3</v>
      </c>
      <c r="D15" s="84">
        <v>38</v>
      </c>
      <c r="E15" s="84">
        <v>2</v>
      </c>
      <c r="F15" s="87">
        <v>3363253.9701477829</v>
      </c>
    </row>
    <row r="16" spans="1:6" ht="23.25" x14ac:dyDescent="0.35">
      <c r="A16" s="80">
        <v>7</v>
      </c>
      <c r="B16" s="85" t="s">
        <v>899</v>
      </c>
      <c r="C16" s="86">
        <v>845.48</v>
      </c>
      <c r="D16" s="84">
        <v>48</v>
      </c>
      <c r="E16" s="84">
        <v>2</v>
      </c>
      <c r="F16" s="87">
        <v>3465600.02</v>
      </c>
    </row>
    <row r="17" spans="1:6" ht="23.25" x14ac:dyDescent="0.35">
      <c r="A17" s="80">
        <v>8</v>
      </c>
      <c r="B17" s="85" t="s">
        <v>826</v>
      </c>
      <c r="C17" s="86">
        <v>2093.1</v>
      </c>
      <c r="D17" s="84">
        <v>110</v>
      </c>
      <c r="E17" s="84">
        <v>3</v>
      </c>
      <c r="F17" s="87">
        <v>6524814.0008374378</v>
      </c>
    </row>
    <row r="18" spans="1:6" ht="23.25" x14ac:dyDescent="0.35">
      <c r="A18" s="80">
        <v>9</v>
      </c>
      <c r="B18" s="85" t="s">
        <v>906</v>
      </c>
      <c r="C18" s="86">
        <v>755.8</v>
      </c>
      <c r="D18" s="84">
        <v>20</v>
      </c>
      <c r="E18" s="84">
        <v>1</v>
      </c>
      <c r="F18" s="87">
        <v>2154384</v>
      </c>
    </row>
    <row r="19" spans="1:6" ht="23.25" x14ac:dyDescent="0.35">
      <c r="A19" s="80">
        <v>10</v>
      </c>
      <c r="B19" s="85" t="s">
        <v>908</v>
      </c>
      <c r="C19" s="86">
        <v>1840.2</v>
      </c>
      <c r="D19" s="84">
        <v>77</v>
      </c>
      <c r="E19" s="84">
        <v>1</v>
      </c>
      <c r="F19" s="87">
        <v>5328000</v>
      </c>
    </row>
    <row r="20" spans="1:6" ht="23.25" x14ac:dyDescent="0.35">
      <c r="A20" s="80">
        <v>11</v>
      </c>
      <c r="B20" s="85" t="s">
        <v>1146</v>
      </c>
      <c r="C20" s="86">
        <v>1542</v>
      </c>
      <c r="D20" s="84">
        <v>58</v>
      </c>
      <c r="E20" s="84">
        <v>3</v>
      </c>
      <c r="F20" s="87">
        <v>6998400</v>
      </c>
    </row>
    <row r="21" spans="1:6" ht="23.25" x14ac:dyDescent="0.35">
      <c r="A21" s="80">
        <v>12</v>
      </c>
      <c r="B21" s="85" t="s">
        <v>1147</v>
      </c>
      <c r="C21" s="86">
        <v>970.5</v>
      </c>
      <c r="D21" s="84">
        <v>38</v>
      </c>
      <c r="E21" s="84">
        <v>1</v>
      </c>
      <c r="F21" s="87">
        <v>3111336.9864532021</v>
      </c>
    </row>
    <row r="22" spans="1:6" ht="23.25" x14ac:dyDescent="0.35">
      <c r="A22" s="80">
        <v>13</v>
      </c>
      <c r="B22" s="85" t="s">
        <v>919</v>
      </c>
      <c r="C22" s="86">
        <v>465</v>
      </c>
      <c r="D22" s="84">
        <v>26</v>
      </c>
      <c r="E22" s="84">
        <v>1</v>
      </c>
      <c r="F22" s="87">
        <v>1692000</v>
      </c>
    </row>
    <row r="23" spans="1:6" ht="23.25" x14ac:dyDescent="0.35">
      <c r="A23" s="80">
        <v>14</v>
      </c>
      <c r="B23" s="85" t="s">
        <v>926</v>
      </c>
      <c r="C23" s="86">
        <v>943.2</v>
      </c>
      <c r="D23" s="84">
        <v>31</v>
      </c>
      <c r="E23" s="84">
        <v>1</v>
      </c>
      <c r="F23" s="87">
        <v>3696000</v>
      </c>
    </row>
    <row r="24" spans="1:6" ht="23.25" x14ac:dyDescent="0.35">
      <c r="A24" s="80">
        <v>15</v>
      </c>
      <c r="B24" s="85" t="s">
        <v>928</v>
      </c>
      <c r="C24" s="86">
        <v>1885.3</v>
      </c>
      <c r="D24" s="84">
        <v>90</v>
      </c>
      <c r="E24" s="84">
        <v>2</v>
      </c>
      <c r="F24" s="87">
        <v>3901358.3912315271</v>
      </c>
    </row>
    <row r="25" spans="1:6" ht="23.25" x14ac:dyDescent="0.35">
      <c r="A25" s="80">
        <v>16</v>
      </c>
      <c r="B25" s="85" t="s">
        <v>927</v>
      </c>
      <c r="C25" s="86">
        <v>940.4</v>
      </c>
      <c r="D25" s="84">
        <v>26</v>
      </c>
      <c r="E25" s="84">
        <v>1</v>
      </c>
      <c r="F25" s="87">
        <v>2736000</v>
      </c>
    </row>
  </sheetData>
  <mergeCells count="10">
    <mergeCell ref="D1:F1"/>
    <mergeCell ref="F4:F5"/>
    <mergeCell ref="A8:F8"/>
    <mergeCell ref="C2:F2"/>
    <mergeCell ref="A3:F3"/>
    <mergeCell ref="A4:A6"/>
    <mergeCell ref="B4:B6"/>
    <mergeCell ref="C4:C5"/>
    <mergeCell ref="D4:D5"/>
    <mergeCell ref="E4:E5"/>
  </mergeCells>
  <pageMargins left="0.7" right="0.7" top="0.75" bottom="0.75" header="0.3" footer="0.3"/>
  <pageSetup paperSize="9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Реестр</vt:lpstr>
      <vt:lpstr>Перечень</vt:lpstr>
      <vt:lpstr>Рес обесп</vt:lpstr>
      <vt:lpstr>Плановые показатели</vt:lpstr>
      <vt:lpstr>Реестр_бонусы</vt:lpstr>
      <vt:lpstr>Перечень_бонусы</vt:lpstr>
      <vt:lpstr>Планируемые показат_бонусы</vt:lpstr>
      <vt:lpstr>Перечень!Область_печати</vt:lpstr>
      <vt:lpstr>Реестр!Область_печати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Николаевна Базжина</dc:creator>
  <cp:lastModifiedBy>Татьяна Николаевна Базжина</cp:lastModifiedBy>
  <cp:lastPrinted>2019-07-10T14:06:31Z</cp:lastPrinted>
  <dcterms:created xsi:type="dcterms:W3CDTF">2019-03-21T15:19:46Z</dcterms:created>
  <dcterms:modified xsi:type="dcterms:W3CDTF">2019-07-12T08:14:44Z</dcterms:modified>
</cp:coreProperties>
</file>