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28695" windowHeight="15075"/>
  </bookViews>
  <sheets>
    <sheet name="Отчет" sheetId="1" r:id="rId1"/>
  </sheets>
  <calcPr calcId="124519"/>
</workbook>
</file>

<file path=xl/calcChain.xml><?xml version="1.0" encoding="utf-8"?>
<calcChain xmlns="http://schemas.openxmlformats.org/spreadsheetml/2006/main">
  <c r="B20" i="1"/>
  <c r="B18"/>
  <c r="B16"/>
  <c r="B14"/>
  <c r="L7"/>
  <c r="J8"/>
  <c r="F9"/>
  <c r="D9"/>
  <c r="B6"/>
  <c r="M21"/>
  <c r="K21"/>
  <c r="E21"/>
  <c r="B21"/>
  <c r="M12"/>
  <c r="K12"/>
  <c r="E12"/>
  <c r="B12"/>
  <c r="M11"/>
  <c r="M10"/>
  <c r="L10"/>
  <c r="K10"/>
  <c r="J10"/>
  <c r="I10"/>
  <c r="H10"/>
  <c r="G10"/>
  <c r="F10"/>
  <c r="E10"/>
  <c r="D10"/>
  <c r="C10"/>
  <c r="B10"/>
  <c r="G9"/>
  <c r="E9"/>
  <c r="K8"/>
  <c r="I8"/>
  <c r="F8"/>
  <c r="D8"/>
  <c r="M7"/>
  <c r="I7"/>
  <c r="H7"/>
  <c r="D7"/>
  <c r="C7"/>
  <c r="L6"/>
  <c r="H6"/>
  <c r="C6"/>
  <c r="A6"/>
</calcChain>
</file>

<file path=xl/sharedStrings.xml><?xml version="1.0" encoding="utf-8"?>
<sst xmlns="http://schemas.openxmlformats.org/spreadsheetml/2006/main" count="17" uniqueCount="16">
  <si>
    <t>1</t>
  </si>
  <si>
    <t>1.</t>
  </si>
  <si>
    <t/>
  </si>
  <si>
    <t>СВЕДЕНИЯ
о поступлении средств в избирательные фонды кандидатов и расходовании этих средств
(на основании данных, предоставленных филиалами ПАО Сбербанк и другой кредитной организацией)</t>
  </si>
  <si>
    <t>Выборы депутатов Законодательного Собрания Владимирской области восьмого созыва</t>
  </si>
  <si>
    <t>В тыс.руб.</t>
  </si>
  <si>
    <t>одномандатный избирательный округ № 4</t>
  </si>
  <si>
    <t>Киммель Денис Викторович</t>
  </si>
  <si>
    <t>Красилов Владимир Владимирович</t>
  </si>
  <si>
    <t>Шатохин Павел Михайлович</t>
  </si>
  <si>
    <t>Яковлева Дарья Сергеевна</t>
  </si>
  <si>
    <t>Петруняк Юлия Михайловна</t>
  </si>
  <si>
    <t>Возврат средств гражданину, указанному в платежном документе недостоверные сведения о себе</t>
  </si>
  <si>
    <t>По состоянию на 07.08.2023</t>
  </si>
  <si>
    <t>50,00                                                                                                                                                           50,00                    50,00</t>
  </si>
  <si>
    <t xml:space="preserve">ООО "РОДИНА-АГРО"                   ООО "Рождество" ООО "ЦАРСКИЙ ПИР" </t>
  </si>
</sst>
</file>

<file path=xl/styles.xml><?xml version="1.0" encoding="utf-8"?>
<styleSheet xmlns="http://schemas.openxmlformats.org/spreadsheetml/2006/main">
  <numFmts count="1">
    <numFmt numFmtId="164" formatCode="dd\.mm\.yyyy"/>
  </numFmts>
  <fonts count="9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/>
    <xf numFmtId="49" fontId="1" fillId="0" borderId="0" xfId="0" applyNumberFormat="1" applyFont="1" applyAlignment="1">
      <alignment horizontal="right" vertical="center"/>
    </xf>
    <xf numFmtId="0" fontId="4" fillId="3" borderId="2" xfId="0" applyNumberFormat="1" applyFont="1" applyFill="1" applyBorder="1" applyAlignment="1">
      <alignment horizontal="center" vertical="center" wrapText="1"/>
    </xf>
    <xf numFmtId="0" fontId="0" fillId="0" borderId="0" xfId="0" quotePrefix="1" applyAlignment="1"/>
    <xf numFmtId="0" fontId="4" fillId="3" borderId="2" xfId="0" quotePrefix="1" applyNumberFormat="1" applyFont="1" applyFill="1" applyBorder="1" applyAlignment="1">
      <alignment horizontal="center" vertical="center" wrapText="1"/>
    </xf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left" vertical="center" wrapText="1"/>
    </xf>
    <xf numFmtId="49" fontId="3" fillId="0" borderId="0" xfId="0" applyNumberFormat="1" applyFont="1" applyAlignment="1">
      <alignment horizontal="center" vertical="center" wrapText="1"/>
    </xf>
    <xf numFmtId="0" fontId="5" fillId="4" borderId="2" xfId="0" quotePrefix="1" applyNumberFormat="1" applyFont="1" applyFill="1" applyBorder="1" applyAlignment="1">
      <alignment horizontal="center" vertical="center" wrapText="1"/>
    </xf>
    <xf numFmtId="0" fontId="5" fillId="4" borderId="2" xfId="0" applyNumberFormat="1" applyFont="1" applyFill="1" applyBorder="1" applyAlignment="1">
      <alignment horizontal="left" vertical="center" wrapText="1"/>
    </xf>
    <xf numFmtId="4" fontId="5" fillId="4" borderId="2" xfId="0" applyNumberFormat="1" applyFont="1" applyFill="1" applyBorder="1" applyAlignment="1">
      <alignment horizontal="right" vertical="center" wrapText="1"/>
    </xf>
    <xf numFmtId="1" fontId="5" fillId="4" borderId="2" xfId="0" applyNumberFormat="1" applyFont="1" applyFill="1" applyBorder="1" applyAlignment="1">
      <alignment horizontal="center" vertical="center" wrapText="1"/>
    </xf>
    <xf numFmtId="164" fontId="5" fillId="4" borderId="2" xfId="0" applyNumberFormat="1" applyFont="1" applyFill="1" applyBorder="1" applyAlignment="1">
      <alignment horizontal="center" vertical="center" wrapText="1"/>
    </xf>
    <xf numFmtId="0" fontId="4" fillId="4" borderId="2" xfId="0" applyNumberFormat="1" applyFont="1" applyFill="1" applyBorder="1" applyAlignment="1">
      <alignment horizontal="left" vertical="center" wrapText="1"/>
    </xf>
    <xf numFmtId="164" fontId="4" fillId="4" borderId="2" xfId="0" applyNumberFormat="1" applyFont="1" applyFill="1" applyBorder="1" applyAlignment="1">
      <alignment horizontal="center" vertical="center" wrapText="1"/>
    </xf>
    <xf numFmtId="0" fontId="0" fillId="4" borderId="0" xfId="0" applyFill="1" applyAlignment="1"/>
    <xf numFmtId="0" fontId="0" fillId="4" borderId="0" xfId="0" applyFill="1"/>
    <xf numFmtId="0" fontId="5" fillId="3" borderId="2" xfId="0" quotePrefix="1" applyNumberFormat="1" applyFont="1" applyFill="1" applyBorder="1" applyAlignment="1">
      <alignment horizontal="center" vertical="center" wrapText="1"/>
    </xf>
    <xf numFmtId="0" fontId="8" fillId="4" borderId="2" xfId="0" applyNumberFormat="1" applyFont="1" applyFill="1" applyBorder="1" applyAlignment="1">
      <alignment horizontal="left" vertical="center" wrapText="1"/>
    </xf>
    <xf numFmtId="0" fontId="4" fillId="3" borderId="6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2"/>
  <sheetViews>
    <sheetView tabSelected="1" view="pageBreakPreview" zoomScale="140" zoomScaleSheetLayoutView="140" workbookViewId="0">
      <selection activeCell="D23" sqref="D23"/>
    </sheetView>
  </sheetViews>
  <sheetFormatPr defaultRowHeight="15"/>
  <cols>
    <col min="1" max="1" width="4.140625" customWidth="1"/>
    <col min="2" max="2" width="31.140625" customWidth="1"/>
    <col min="3" max="3" width="14.28515625" customWidth="1"/>
    <col min="4" max="4" width="14" customWidth="1"/>
    <col min="5" max="5" width="16.85546875" customWidth="1"/>
    <col min="6" max="6" width="12" customWidth="1"/>
    <col min="7" max="7" width="8.7109375" customWidth="1"/>
    <col min="8" max="8" width="14.28515625" customWidth="1"/>
    <col min="9" max="9" width="11.140625" customWidth="1"/>
    <col min="10" max="10" width="14.42578125" customWidth="1"/>
    <col min="11" max="11" width="38.140625" customWidth="1"/>
    <col min="12" max="12" width="9.28515625" customWidth="1"/>
    <col min="13" max="13" width="11.28515625" customWidth="1"/>
    <col min="14" max="14" width="9.140625" customWidth="1"/>
  </cols>
  <sheetData>
    <row r="1" spans="1:14" ht="61.5" customHeight="1">
      <c r="A1" s="30" t="s">
        <v>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4" ht="15.75">
      <c r="A2" s="31" t="s">
        <v>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4" ht="15.75">
      <c r="A3" s="16"/>
      <c r="B3" s="16"/>
      <c r="C3" s="16"/>
      <c r="D3" s="16"/>
      <c r="E3" s="36" t="s">
        <v>6</v>
      </c>
      <c r="F3" s="36"/>
      <c r="G3" s="36"/>
      <c r="H3" s="36"/>
      <c r="I3" s="16"/>
      <c r="J3" s="16"/>
      <c r="K3" s="16"/>
      <c r="L3" s="16"/>
      <c r="M3" s="16"/>
    </row>
    <row r="4" spans="1:14">
      <c r="M4" s="2" t="s">
        <v>13</v>
      </c>
    </row>
    <row r="5" spans="1:14">
      <c r="M5" s="2" t="s">
        <v>5</v>
      </c>
    </row>
    <row r="6" spans="1:14" ht="18" customHeight="1">
      <c r="A6" s="28" t="str">
        <f t="shared" ref="A6" si="0">"№
п/п"</f>
        <v>№
п/п</v>
      </c>
      <c r="B6" s="28" t="str">
        <f>"Фамилия, имя, отчество кандидата (наименование избирательного объединения)"</f>
        <v>Фамилия, имя, отчество кандидата (наименование избирательного объединения)</v>
      </c>
      <c r="C6" s="33" t="str">
        <f t="shared" ref="C6" si="1">"Поступило средств"</f>
        <v>Поступило средств</v>
      </c>
      <c r="D6" s="34"/>
      <c r="E6" s="34"/>
      <c r="F6" s="34"/>
      <c r="G6" s="35"/>
      <c r="H6" s="33" t="str">
        <f t="shared" ref="H6" si="2">"Израсходовано средств"</f>
        <v>Израсходовано средств</v>
      </c>
      <c r="I6" s="34"/>
      <c r="J6" s="34"/>
      <c r="K6" s="35"/>
      <c r="L6" s="33" t="str">
        <f t="shared" ref="L6" si="3">"Возвращено средств"</f>
        <v>Возвращено средств</v>
      </c>
      <c r="M6" s="35"/>
    </row>
    <row r="7" spans="1:14" ht="34.5" customHeight="1">
      <c r="A7" s="32"/>
      <c r="B7" s="32"/>
      <c r="C7" s="28" t="str">
        <f t="shared" ref="C7" si="4">"всего"</f>
        <v>всего</v>
      </c>
      <c r="D7" s="33" t="str">
        <f t="shared" ref="D7" si="5">"из них"</f>
        <v>из них</v>
      </c>
      <c r="E7" s="34"/>
      <c r="F7" s="34"/>
      <c r="G7" s="35"/>
      <c r="H7" s="28" t="str">
        <f t="shared" ref="H7" si="6">"всего"</f>
        <v>всего</v>
      </c>
      <c r="I7" s="33" t="str">
        <f t="shared" ref="I7" si="7">"из них финансовые операции по расходованию средств на сумму, превышающую 50 тыс. рублей"</f>
        <v>из них финансовые операции по расходованию средств на сумму, превышающую 50 тыс. рублей</v>
      </c>
      <c r="J7" s="34"/>
      <c r="K7" s="35"/>
      <c r="L7" s="28" t="str">
        <f>"сумма, тыс. руб."</f>
        <v>сумма, тыс. руб.</v>
      </c>
      <c r="M7" s="28" t="str">
        <f t="shared" ref="M7" si="8">"основание возврата"</f>
        <v>основание возврата</v>
      </c>
      <c r="N7" s="1"/>
    </row>
    <row r="8" spans="1:14" ht="57.75" customHeight="1">
      <c r="A8" s="32"/>
      <c r="B8" s="32"/>
      <c r="C8" s="32"/>
      <c r="D8" s="33" t="str">
        <f t="shared" ref="D8" si="9">"пожертвования от юридических лиц на сумму, превышающую 25 тыс. рублей"</f>
        <v>пожертвования от юридических лиц на сумму, превышающую 25 тыс. рублей</v>
      </c>
      <c r="E8" s="35"/>
      <c r="F8" s="33" t="str">
        <f t="shared" ref="F8" si="10">"пожертвования от граждан на сумму, превышающую  20 тыс. рублей"</f>
        <v>пожертвования от граждан на сумму, превышающую  20 тыс. рублей</v>
      </c>
      <c r="G8" s="35"/>
      <c r="H8" s="32"/>
      <c r="I8" s="28" t="str">
        <f t="shared" ref="I8" si="11">"дата операции"</f>
        <v>дата операции</v>
      </c>
      <c r="J8" s="28" t="str">
        <f>"сумма, тыс. руб."</f>
        <v>сумма, тыс. руб.</v>
      </c>
      <c r="K8" s="28" t="str">
        <f t="shared" ref="K8" si="12">"назначение платежа"</f>
        <v>назначение платежа</v>
      </c>
      <c r="L8" s="32"/>
      <c r="M8" s="32"/>
      <c r="N8" s="1"/>
    </row>
    <row r="9" spans="1:14" ht="42" customHeight="1">
      <c r="A9" s="29"/>
      <c r="B9" s="29"/>
      <c r="C9" s="29"/>
      <c r="D9" s="3" t="str">
        <f>"сумма, тыс. руб."</f>
        <v>сумма, тыс. руб.</v>
      </c>
      <c r="E9" s="3" t="str">
        <f>"наименование юридического лица"</f>
        <v>наименование юридического лица</v>
      </c>
      <c r="F9" s="3" t="str">
        <f>"сумма, тыс. руб."</f>
        <v>сумма, тыс. руб.</v>
      </c>
      <c r="G9" s="3" t="str">
        <f>"кол-во граждан"</f>
        <v>кол-во граждан</v>
      </c>
      <c r="H9" s="29"/>
      <c r="I9" s="29"/>
      <c r="J9" s="29"/>
      <c r="K9" s="29"/>
      <c r="L9" s="29"/>
      <c r="M9" s="29"/>
      <c r="N9" s="1"/>
    </row>
    <row r="10" spans="1:14">
      <c r="A10" s="5" t="s">
        <v>0</v>
      </c>
      <c r="B10" s="3" t="str">
        <f>"2"</f>
        <v>2</v>
      </c>
      <c r="C10" s="3" t="str">
        <f>"3"</f>
        <v>3</v>
      </c>
      <c r="D10" s="3" t="str">
        <f>"4"</f>
        <v>4</v>
      </c>
      <c r="E10" s="3" t="str">
        <f>"5"</f>
        <v>5</v>
      </c>
      <c r="F10" s="3" t="str">
        <f>"6"</f>
        <v>6</v>
      </c>
      <c r="G10" s="3" t="str">
        <f>"7"</f>
        <v>7</v>
      </c>
      <c r="H10" s="3" t="str">
        <f>"8"</f>
        <v>8</v>
      </c>
      <c r="I10" s="3" t="str">
        <f>"9"</f>
        <v>9</v>
      </c>
      <c r="J10" s="3" t="str">
        <f>"10"</f>
        <v>10</v>
      </c>
      <c r="K10" s="3" t="str">
        <f>"11"</f>
        <v>11</v>
      </c>
      <c r="L10" s="3" t="str">
        <f>"12"</f>
        <v>12</v>
      </c>
      <c r="M10" s="3" t="str">
        <f>"13"</f>
        <v>13</v>
      </c>
      <c r="N10" s="1"/>
    </row>
    <row r="11" spans="1:14" ht="17.25" customHeight="1">
      <c r="A11" s="6" t="s">
        <v>1</v>
      </c>
      <c r="B11" s="7" t="s">
        <v>7</v>
      </c>
      <c r="C11" s="8">
        <v>0</v>
      </c>
      <c r="D11" s="8">
        <v>0</v>
      </c>
      <c r="E11" s="15"/>
      <c r="F11" s="8">
        <v>0</v>
      </c>
      <c r="G11" s="9"/>
      <c r="H11" s="8">
        <v>0</v>
      </c>
      <c r="I11" s="10"/>
      <c r="J11" s="8">
        <v>0</v>
      </c>
      <c r="K11" s="7"/>
      <c r="L11" s="8">
        <v>0</v>
      </c>
      <c r="M11" s="7" t="str">
        <f>""</f>
        <v/>
      </c>
      <c r="N11" s="4"/>
    </row>
    <row r="12" spans="1:14">
      <c r="A12" s="5" t="s">
        <v>2</v>
      </c>
      <c r="B12" s="11" t="str">
        <f>"Итого по кандидату"</f>
        <v>Итого по кандидату</v>
      </c>
      <c r="C12" s="12">
        <v>0</v>
      </c>
      <c r="D12" s="12">
        <v>0</v>
      </c>
      <c r="E12" s="11" t="str">
        <f>""</f>
        <v/>
      </c>
      <c r="F12" s="12">
        <v>0</v>
      </c>
      <c r="G12" s="13"/>
      <c r="H12" s="12">
        <v>0</v>
      </c>
      <c r="I12" s="14"/>
      <c r="J12" s="12">
        <v>0</v>
      </c>
      <c r="K12" s="11" t="str">
        <f>""</f>
        <v/>
      </c>
      <c r="L12" s="12">
        <v>0</v>
      </c>
      <c r="M12" s="11" t="str">
        <f>""</f>
        <v/>
      </c>
      <c r="N12" s="1"/>
    </row>
    <row r="13" spans="1:14">
      <c r="A13" s="17">
        <v>2</v>
      </c>
      <c r="B13" s="18" t="s">
        <v>8</v>
      </c>
      <c r="C13" s="19">
        <v>0</v>
      </c>
      <c r="D13" s="19">
        <v>0</v>
      </c>
      <c r="E13" s="18"/>
      <c r="F13" s="19">
        <v>0</v>
      </c>
      <c r="G13" s="20"/>
      <c r="H13" s="19">
        <v>0</v>
      </c>
      <c r="I13" s="21"/>
      <c r="J13" s="19">
        <v>0</v>
      </c>
      <c r="K13" s="18"/>
      <c r="L13" s="19"/>
      <c r="M13" s="22"/>
      <c r="N13" s="1"/>
    </row>
    <row r="14" spans="1:14">
      <c r="A14" s="5"/>
      <c r="B14" s="11" t="str">
        <f>"Итого по кандидату"</f>
        <v>Итого по кандидату</v>
      </c>
      <c r="C14" s="12">
        <v>0</v>
      </c>
      <c r="D14" s="12">
        <v>0</v>
      </c>
      <c r="E14" s="11"/>
      <c r="F14" s="12">
        <v>0</v>
      </c>
      <c r="G14" s="13"/>
      <c r="H14" s="12">
        <v>0</v>
      </c>
      <c r="I14" s="14"/>
      <c r="J14" s="12">
        <v>0</v>
      </c>
      <c r="K14" s="11"/>
      <c r="L14" s="12">
        <v>0</v>
      </c>
      <c r="M14" s="11"/>
      <c r="N14" s="1"/>
    </row>
    <row r="15" spans="1:14" s="25" customFormat="1" ht="101.25">
      <c r="A15" s="17">
        <v>3</v>
      </c>
      <c r="B15" s="18" t="s">
        <v>9</v>
      </c>
      <c r="C15" s="19">
        <v>500</v>
      </c>
      <c r="D15" s="19" t="s">
        <v>14</v>
      </c>
      <c r="E15" s="18" t="s">
        <v>15</v>
      </c>
      <c r="F15" s="19">
        <v>250</v>
      </c>
      <c r="G15" s="20">
        <v>2</v>
      </c>
      <c r="H15" s="19">
        <v>61.14</v>
      </c>
      <c r="I15" s="23"/>
      <c r="J15" s="19">
        <v>0</v>
      </c>
      <c r="K15" s="22"/>
      <c r="L15" s="19">
        <v>100</v>
      </c>
      <c r="M15" s="27" t="s">
        <v>12</v>
      </c>
      <c r="N15" s="24"/>
    </row>
    <row r="16" spans="1:14">
      <c r="A16" s="5"/>
      <c r="B16" s="11" t="str">
        <f>"Итого по кандидату"</f>
        <v>Итого по кандидату</v>
      </c>
      <c r="C16" s="12">
        <v>500</v>
      </c>
      <c r="D16" s="12">
        <v>150</v>
      </c>
      <c r="E16" s="11"/>
      <c r="F16" s="12">
        <v>250</v>
      </c>
      <c r="G16" s="13"/>
      <c r="H16" s="12">
        <v>61.14</v>
      </c>
      <c r="I16" s="14"/>
      <c r="J16" s="12">
        <v>0</v>
      </c>
      <c r="K16" s="11"/>
      <c r="L16" s="12">
        <v>100</v>
      </c>
      <c r="M16" s="11"/>
      <c r="N16" s="1"/>
    </row>
    <row r="17" spans="1:14">
      <c r="A17" s="26">
        <v>4</v>
      </c>
      <c r="B17" s="18" t="s">
        <v>10</v>
      </c>
      <c r="C17" s="8">
        <v>0.1</v>
      </c>
      <c r="D17" s="8">
        <v>0</v>
      </c>
      <c r="E17" s="11"/>
      <c r="F17" s="8">
        <v>0</v>
      </c>
      <c r="G17" s="13"/>
      <c r="H17" s="19">
        <v>0</v>
      </c>
      <c r="I17" s="14"/>
      <c r="J17" s="19">
        <v>0</v>
      </c>
      <c r="K17" s="11"/>
      <c r="L17" s="19">
        <v>0</v>
      </c>
      <c r="M17" s="11"/>
      <c r="N17" s="1"/>
    </row>
    <row r="18" spans="1:14">
      <c r="A18" s="5"/>
      <c r="B18" s="11" t="str">
        <f>"Итого по кандидату"</f>
        <v>Итого по кандидату</v>
      </c>
      <c r="C18" s="12">
        <v>0.1</v>
      </c>
      <c r="D18" s="12">
        <v>0</v>
      </c>
      <c r="E18" s="11"/>
      <c r="F18" s="12">
        <v>0</v>
      </c>
      <c r="G18" s="13"/>
      <c r="H18" s="12">
        <v>0</v>
      </c>
      <c r="I18" s="14"/>
      <c r="J18" s="12">
        <v>0</v>
      </c>
      <c r="K18" s="11"/>
      <c r="L18" s="12">
        <v>0</v>
      </c>
      <c r="M18" s="11"/>
      <c r="N18" s="1"/>
    </row>
    <row r="19" spans="1:14">
      <c r="A19" s="26">
        <v>5</v>
      </c>
      <c r="B19" s="18" t="s">
        <v>11</v>
      </c>
      <c r="C19" s="8">
        <v>0</v>
      </c>
      <c r="D19" s="8">
        <v>0</v>
      </c>
      <c r="E19" s="11"/>
      <c r="F19" s="8">
        <v>0</v>
      </c>
      <c r="G19" s="13"/>
      <c r="H19" s="19">
        <v>0</v>
      </c>
      <c r="I19" s="14"/>
      <c r="J19" s="19">
        <v>0</v>
      </c>
      <c r="K19" s="11"/>
      <c r="L19" s="19">
        <v>0</v>
      </c>
      <c r="M19" s="11"/>
      <c r="N19" s="1"/>
    </row>
    <row r="20" spans="1:14">
      <c r="A20" s="5"/>
      <c r="B20" s="11" t="str">
        <f>"Итого по кандидату"</f>
        <v>Итого по кандидату</v>
      </c>
      <c r="C20" s="12">
        <v>0</v>
      </c>
      <c r="D20" s="12">
        <v>0</v>
      </c>
      <c r="E20" s="11"/>
      <c r="F20" s="12">
        <v>0</v>
      </c>
      <c r="G20" s="13"/>
      <c r="H20" s="12">
        <v>0</v>
      </c>
      <c r="I20" s="14"/>
      <c r="J20" s="12">
        <v>0</v>
      </c>
      <c r="K20" s="11"/>
      <c r="L20" s="12">
        <v>0</v>
      </c>
      <c r="M20" s="11"/>
      <c r="N20" s="1"/>
    </row>
    <row r="21" spans="1:14">
      <c r="A21" s="5" t="s">
        <v>2</v>
      </c>
      <c r="B21" s="11" t="str">
        <f>"Итого"</f>
        <v>Итого</v>
      </c>
      <c r="C21" s="12">
        <v>500.1</v>
      </c>
      <c r="D21" s="12">
        <v>150</v>
      </c>
      <c r="E21" s="11" t="str">
        <f>""</f>
        <v/>
      </c>
      <c r="F21" s="12">
        <v>250</v>
      </c>
      <c r="G21" s="13">
        <v>2</v>
      </c>
      <c r="H21" s="12">
        <v>61.14</v>
      </c>
      <c r="I21" s="14"/>
      <c r="J21" s="12">
        <v>0</v>
      </c>
      <c r="K21" s="11" t="str">
        <f>""</f>
        <v/>
      </c>
      <c r="L21" s="12">
        <v>100</v>
      </c>
      <c r="M21" s="11" t="str">
        <f>""</f>
        <v/>
      </c>
      <c r="N21" s="4"/>
    </row>
    <row r="22" spans="1:14">
      <c r="N22" s="4"/>
    </row>
  </sheetData>
  <mergeCells count="19">
    <mergeCell ref="D8:E8"/>
    <mergeCell ref="E3:H3"/>
    <mergeCell ref="F8:G8"/>
    <mergeCell ref="I8:I9"/>
    <mergeCell ref="J8:J9"/>
    <mergeCell ref="K8:K9"/>
    <mergeCell ref="A1:M1"/>
    <mergeCell ref="A2:M2"/>
    <mergeCell ref="A6:A9"/>
    <mergeCell ref="B6:B9"/>
    <mergeCell ref="C6:G6"/>
    <mergeCell ref="H6:K6"/>
    <mergeCell ref="L6:M6"/>
    <mergeCell ref="C7:C9"/>
    <mergeCell ref="D7:G7"/>
    <mergeCell ref="H7:H9"/>
    <mergeCell ref="I7:K7"/>
    <mergeCell ref="L7:L9"/>
    <mergeCell ref="M7:M9"/>
  </mergeCells>
  <pageMargins left="0.15748031496062992" right="0.15748031496062992" top="0.74803149606299213" bottom="0.35433070866141736" header="0.31496062992125984" footer="0.31496062992125984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kfpp33</dc:creator>
  <cp:lastModifiedBy>ТИК Петушки</cp:lastModifiedBy>
  <cp:lastPrinted>2022-09-05T08:23:20Z</cp:lastPrinted>
  <dcterms:created xsi:type="dcterms:W3CDTF">2022-09-04T10:09:17Z</dcterms:created>
  <dcterms:modified xsi:type="dcterms:W3CDTF">2023-08-07T13:45:50Z</dcterms:modified>
</cp:coreProperties>
</file>