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375" windowWidth="14970" windowHeight="10005"/>
  </bookViews>
  <sheets>
    <sheet name="приложение 1" sheetId="1" r:id="rId1"/>
    <sheet name="приложение 2" sheetId="2" r:id="rId2"/>
    <sheet name="приложение 3" sheetId="3" r:id="rId3"/>
    <sheet name="приложение 4" sheetId="4" r:id="rId4"/>
  </sheets>
  <definedNames>
    <definedName name="_xlnm.Print_Titles" localSheetId="0">'приложение 1'!$5:$6</definedName>
    <definedName name="_xlnm.Print_Titles" localSheetId="2">'приложение 3'!$5:$6</definedName>
  </definedNames>
  <calcPr calcId="124519"/>
</workbook>
</file>

<file path=xl/calcChain.xml><?xml version="1.0" encoding="utf-8"?>
<calcChain xmlns="http://schemas.openxmlformats.org/spreadsheetml/2006/main">
  <c r="A42" i="2"/>
  <c r="A40"/>
  <c r="A38"/>
  <c r="A36"/>
  <c r="A32"/>
  <c r="A30"/>
  <c r="A28"/>
  <c r="A26"/>
  <c r="D21"/>
  <c r="C21"/>
  <c r="E20"/>
  <c r="E17"/>
  <c r="D20"/>
  <c r="D19"/>
  <c r="D18"/>
  <c r="F38" i="3"/>
  <c r="E38"/>
  <c r="D38"/>
  <c r="C38"/>
  <c r="F37"/>
  <c r="E37"/>
  <c r="F36"/>
  <c r="E36"/>
  <c r="F35"/>
  <c r="E35"/>
  <c r="F34"/>
  <c r="E34"/>
  <c r="F33"/>
  <c r="E33"/>
  <c r="F32"/>
  <c r="E32"/>
  <c r="F30"/>
  <c r="E30"/>
  <c r="D30"/>
  <c r="D39" s="1"/>
  <c r="C30"/>
  <c r="C39" s="1"/>
  <c r="F29"/>
  <c r="E29"/>
  <c r="F28"/>
  <c r="E28"/>
  <c r="F27"/>
  <c r="E27"/>
  <c r="F26"/>
  <c r="E26"/>
  <c r="F25"/>
  <c r="E25"/>
  <c r="F24"/>
  <c r="E24"/>
  <c r="F23"/>
  <c r="E23"/>
  <c r="F22"/>
  <c r="E22"/>
  <c r="F21"/>
  <c r="E21"/>
  <c r="F20"/>
  <c r="E20"/>
  <c r="F19"/>
  <c r="E19"/>
  <c r="F18"/>
  <c r="E18"/>
  <c r="F17"/>
  <c r="E17"/>
  <c r="F16"/>
  <c r="E16"/>
  <c r="F15"/>
  <c r="E15"/>
  <c r="F14"/>
  <c r="E14"/>
  <c r="F13"/>
  <c r="E13"/>
  <c r="F12"/>
  <c r="E12"/>
  <c r="F11"/>
  <c r="E11"/>
  <c r="F10"/>
  <c r="E10"/>
  <c r="F9"/>
  <c r="E9"/>
  <c r="F8"/>
  <c r="E8"/>
  <c r="D16" i="2"/>
  <c r="D15"/>
  <c r="D17" s="1"/>
  <c r="D13"/>
  <c r="D12"/>
  <c r="D11"/>
  <c r="D14" s="1"/>
  <c r="E14" s="1"/>
  <c r="D9"/>
  <c r="D8"/>
  <c r="D7"/>
  <c r="D6"/>
  <c r="D10" s="1"/>
  <c r="E10" s="1"/>
  <c r="F20" i="4"/>
  <c r="G20"/>
  <c r="H20"/>
  <c r="I20"/>
  <c r="J20"/>
  <c r="K20"/>
  <c r="M20"/>
  <c r="E20"/>
  <c r="K19"/>
  <c r="I19"/>
  <c r="K16"/>
  <c r="I16"/>
  <c r="K13"/>
  <c r="I13"/>
  <c r="K11"/>
  <c r="I11"/>
  <c r="K8"/>
  <c r="K9"/>
  <c r="K10"/>
  <c r="K12"/>
  <c r="K14"/>
  <c r="K15"/>
  <c r="K17"/>
  <c r="K18"/>
  <c r="K7"/>
  <c r="I9"/>
  <c r="I8"/>
  <c r="E39" i="3" l="1"/>
  <c r="F39"/>
  <c r="L19" i="4"/>
  <c r="M19" s="1"/>
  <c r="L16"/>
  <c r="M16" s="1"/>
  <c r="L13"/>
  <c r="M13" s="1"/>
  <c r="L11"/>
  <c r="M11" s="1"/>
  <c r="L9"/>
  <c r="M9" s="1"/>
  <c r="L8"/>
  <c r="M8" s="1"/>
  <c r="G36" i="1"/>
  <c r="G55" l="1"/>
  <c r="E55" s="1"/>
  <c r="G49"/>
  <c r="E49" s="1"/>
  <c r="I49" s="1"/>
  <c r="J49" s="1"/>
  <c r="G27"/>
  <c r="I19"/>
  <c r="J19" s="1"/>
  <c r="I17"/>
  <c r="E15"/>
  <c r="G15"/>
  <c r="E59"/>
  <c r="I59" s="1"/>
  <c r="J59" s="1"/>
  <c r="E57"/>
  <c r="E53"/>
  <c r="E51"/>
  <c r="E46"/>
  <c r="I46" s="1"/>
  <c r="J46" s="1"/>
  <c r="E44"/>
  <c r="E42"/>
  <c r="E40"/>
  <c r="I40" s="1"/>
  <c r="J40" s="1"/>
  <c r="E38"/>
  <c r="I38" s="1"/>
  <c r="J38" s="1"/>
  <c r="E36"/>
  <c r="I36" s="1"/>
  <c r="J36" s="1"/>
  <c r="E33"/>
  <c r="E31"/>
  <c r="E29"/>
  <c r="I29" s="1"/>
  <c r="J29" s="1"/>
  <c r="E27"/>
  <c r="I27" s="1"/>
  <c r="J27" s="1"/>
  <c r="E25"/>
  <c r="I25" s="1"/>
  <c r="J25" s="1"/>
  <c r="E23"/>
  <c r="E21"/>
  <c r="I21" s="1"/>
  <c r="J21" s="1"/>
  <c r="E13"/>
  <c r="E11"/>
  <c r="I11" s="1"/>
  <c r="J11" s="1"/>
  <c r="E9"/>
  <c r="I9" s="1"/>
  <c r="J9" s="1"/>
  <c r="I10" i="4"/>
  <c r="L10" s="1"/>
  <c r="M10" s="1"/>
  <c r="I12"/>
  <c r="L12" s="1"/>
  <c r="M12" s="1"/>
  <c r="I14"/>
  <c r="L14" s="1"/>
  <c r="M14" s="1"/>
  <c r="I15"/>
  <c r="L15" s="1"/>
  <c r="M15" s="1"/>
  <c r="I17"/>
  <c r="L17" s="1"/>
  <c r="M17"/>
  <c r="I18"/>
  <c r="L18" s="1"/>
  <c r="M18" s="1"/>
  <c r="I7"/>
  <c r="I57" i="1"/>
  <c r="J57" s="1"/>
  <c r="I53"/>
  <c r="J53" s="1"/>
  <c r="I51"/>
  <c r="J51" s="1"/>
  <c r="I44"/>
  <c r="J44" s="1"/>
  <c r="I42"/>
  <c r="J42" s="1"/>
  <c r="I33"/>
  <c r="J33" s="1"/>
  <c r="I31"/>
  <c r="J31" s="1"/>
  <c r="I23"/>
  <c r="J23" s="1"/>
  <c r="J17"/>
  <c r="I13"/>
  <c r="J13" s="1"/>
  <c r="L7" i="4" l="1"/>
  <c r="M7" s="1"/>
  <c r="I15" i="1"/>
  <c r="J15" s="1"/>
  <c r="I55"/>
  <c r="J55" s="1"/>
</calcChain>
</file>

<file path=xl/sharedStrings.xml><?xml version="1.0" encoding="utf-8"?>
<sst xmlns="http://schemas.openxmlformats.org/spreadsheetml/2006/main" count="176" uniqueCount="116">
  <si>
    <t>№ п/п</t>
  </si>
  <si>
    <t>тыс.человек</t>
  </si>
  <si>
    <t>Численность населения социально-демографической группы, N</t>
  </si>
  <si>
    <t>Организация социального обслуживания</t>
  </si>
  <si>
    <t>Численность граждан, охваченных i-й формой социального обслуживания в k-ой местности оказания социальных услуг (городская или сельская местность), человек, Ncik</t>
  </si>
  <si>
    <t>Общая численность граждан, признанных нуждающимися в i-й форме социального обслуживания в k-ой местности оказания услуг (городская или сельская местность), Nsik</t>
  </si>
  <si>
    <t>Охват граждан, признанных нуждающимися в социальном обслуживании i-й формой социального обслуживания в k-ой местности оказания социальных услуг (городская или сельская местность), %, OHik</t>
  </si>
  <si>
    <t>Показатель перспективного охвата граждан, признанных нуждающимися в социальном обслуживании, социальным обслуживанием, %, Oni</t>
  </si>
  <si>
    <t>среднегодовой темп роста, ТN, % (в среднем за 3-5 лет)</t>
  </si>
  <si>
    <t>среднегодовой темп роста, Tncik, % (в среднем за 3-5 лет)</t>
  </si>
  <si>
    <t>среднегодовой темп роста,Tnsic, % (в среднем за 3-5 лет)</t>
  </si>
  <si>
    <t>Расчет перспективных значений охвата граждан, признанных нуждающимися в социальном обслуживании, социальным обслуживанием по формам социального обслуживания и местности их предоставления (городская или сельская)</t>
  </si>
  <si>
    <t>стационарные организации социального обслуживания</t>
  </si>
  <si>
    <t>1.</t>
  </si>
  <si>
    <t>Дом-интернат (пансионат) для престарелых и инвалидов общего типа</t>
  </si>
  <si>
    <t>в том числе в городской местности</t>
  </si>
  <si>
    <t>в том числе в сельской местности</t>
  </si>
  <si>
    <t>2.</t>
  </si>
  <si>
    <t>Дом-интернат (пансионат) для престарелых и инвалидов психоневрологического профиля</t>
  </si>
  <si>
    <t>Всего:</t>
  </si>
  <si>
    <t>3.</t>
  </si>
  <si>
    <t>Дом-интернат для умственно-отсталых детей</t>
  </si>
  <si>
    <t>4.</t>
  </si>
  <si>
    <t>Комплексные центры социального обслуживания населения</t>
  </si>
  <si>
    <t>Социально-реабилитационные центры для несовершеннолетних</t>
  </si>
  <si>
    <t>5.</t>
  </si>
  <si>
    <t>полустационарные организации социального обслуживания</t>
  </si>
  <si>
    <t>6.</t>
  </si>
  <si>
    <t>7.</t>
  </si>
  <si>
    <t>предоставление обслуживания на дому</t>
  </si>
  <si>
    <t>Наименование организации социального обслуживания</t>
  </si>
  <si>
    <t>i-й гражданин - получатель социальных услуг</t>
  </si>
  <si>
    <t>Фактическое время пребывания i-го гражданина в j-й организации (tпр(ij), дней</t>
  </si>
  <si>
    <t>Данные для расчета коэффициента пребывания гражданина в организации социального обслуживания</t>
  </si>
  <si>
    <t>Наименование организации</t>
  </si>
  <si>
    <t>Норма численности основного персонала</t>
  </si>
  <si>
    <t>Фактическое количество коек (мест), К, ед.</t>
  </si>
  <si>
    <t>Оптимальная удельная мощность, Му, шт.ед./койку (место)</t>
  </si>
  <si>
    <t>шт.ед./койку (место)</t>
  </si>
  <si>
    <t>шт.ед./100 коек (мест)</t>
  </si>
  <si>
    <t>Расчет оптимальной удельной мощности стационарных (полустационарных) организаций социального обслуживания</t>
  </si>
  <si>
    <t>Местность предоставления</t>
  </si>
  <si>
    <t>Группировка населенных пунктов по численности населения</t>
  </si>
  <si>
    <t>Группировка сети стационарных или полустационарных организаций социального обслуживания по количеству мест (коек)</t>
  </si>
  <si>
    <t>Количество стационарных или полустационарных организаций социального обслуживания, Е, ед.</t>
  </si>
  <si>
    <t>Численность обслуживаемого населения, Nс, тыс.человек</t>
  </si>
  <si>
    <t>Общее количество мест (коек), К, ед.</t>
  </si>
  <si>
    <t>Фактическая численность основного персонала, Рф, чел.</t>
  </si>
  <si>
    <t>Нормативная численность основного персонала, Рн, человек.</t>
  </si>
  <si>
    <t>Нормативная удельная мощность, Мн, чел/100 мест (коек)</t>
  </si>
  <si>
    <t>Поправочный коэффициент, Мф/Мн</t>
  </si>
  <si>
    <t>Нормативное количество стационарных или полустационарных организаций социального обслуживания</t>
  </si>
  <si>
    <t>Расчет количества организаций социального обслуживания, предоставляющих социальные услуги в стационарной (полустационарной) форме социального обслуживания</t>
  </si>
  <si>
    <t>города</t>
  </si>
  <si>
    <t>до 50 тыс.человек</t>
  </si>
  <si>
    <t>50 - 100 тыс.человек</t>
  </si>
  <si>
    <t>100 - 250 тыс.человек</t>
  </si>
  <si>
    <t>250 - 1000 тыс. человек</t>
  </si>
  <si>
    <t>сельские населенные пункты</t>
  </si>
  <si>
    <t>свыше 5 тыс.человек</t>
  </si>
  <si>
    <t>3 - 5 тыс.человек</t>
  </si>
  <si>
    <t>1-3 тыс.человек</t>
  </si>
  <si>
    <t>Арбузовский  ПНИ</t>
  </si>
  <si>
    <t>Балакиревский ПНИ</t>
  </si>
  <si>
    <t>Болотский ПНИ</t>
  </si>
  <si>
    <t>Владимирский ПНИ</t>
  </si>
  <si>
    <t>Гороховецкий ПНИ</t>
  </si>
  <si>
    <t>Гусевской ПНИ</t>
  </si>
  <si>
    <t>Жереховский ПНИ</t>
  </si>
  <si>
    <t>Ковровский СДИ</t>
  </si>
  <si>
    <t>Копнинский ПНИ</t>
  </si>
  <si>
    <t>Муромский ДИ</t>
  </si>
  <si>
    <t>Новлянский ДИМ</t>
  </si>
  <si>
    <t>Оргтрудовский ДИ</t>
  </si>
  <si>
    <t>Пансионат пос.Садовый</t>
  </si>
  <si>
    <t>Папулинский ДИМ</t>
  </si>
  <si>
    <t>ПНИ п.Гусевский</t>
  </si>
  <si>
    <t>Собинский ДИ</t>
  </si>
  <si>
    <t>Суздальский ДИ</t>
  </si>
  <si>
    <t>Тюрмеровский ДИМ</t>
  </si>
  <si>
    <t>Хольковский ПНИ</t>
  </si>
  <si>
    <t xml:space="preserve">Киржачский ГЦ </t>
  </si>
  <si>
    <t>Кольчугинский ДИМ</t>
  </si>
  <si>
    <t>Кольчугинский ДДИ</t>
  </si>
  <si>
    <t>ЦСО г. Владимира</t>
  </si>
  <si>
    <t>КЦСО Вязниковского р-на</t>
  </si>
  <si>
    <t xml:space="preserve">ЦСО Камешковского р-на  </t>
  </si>
  <si>
    <t xml:space="preserve">КЦСО Меленковского р-на </t>
  </si>
  <si>
    <t>КЦСО Юрьев-Польского р-на</t>
  </si>
  <si>
    <t>Муромский КЦСО</t>
  </si>
  <si>
    <t>стационарное обслуживание</t>
  </si>
  <si>
    <t>полустационарное обслуживание</t>
  </si>
  <si>
    <t>Итого стационар</t>
  </si>
  <si>
    <t>итого полустационар</t>
  </si>
  <si>
    <t>Всего</t>
  </si>
  <si>
    <t>Фактическая удельная мощность, Мф, чел./100 мест (коек)</t>
  </si>
  <si>
    <t>до 100</t>
  </si>
  <si>
    <t>100 - 250</t>
  </si>
  <si>
    <t>свыше 250</t>
  </si>
  <si>
    <t>Итого</t>
  </si>
  <si>
    <t>Х</t>
  </si>
  <si>
    <t>1 - 150</t>
  </si>
  <si>
    <t>151- 750</t>
  </si>
  <si>
    <t>751 - 1254</t>
  </si>
  <si>
    <t>1255 - 1740</t>
  </si>
  <si>
    <t>всего</t>
  </si>
  <si>
    <t>151- 950</t>
  </si>
  <si>
    <t>951 - 1737</t>
  </si>
  <si>
    <t>151- 246</t>
  </si>
  <si>
    <t>итого</t>
  </si>
  <si>
    <t>Коэффициент пребывания:</t>
  </si>
  <si>
    <t>Оптимальное количество единиц вместимости:</t>
  </si>
  <si>
    <t>Приложение     № 4  к      постановлению      департамента      социальной      защиты     населения     администрации     области от 16.01.2017 № 1</t>
  </si>
  <si>
    <t>Приложение   № 3  к    постановлению      департамента      социальной      защиты     населения   администрации  области от 16.01.2017 № 1</t>
  </si>
  <si>
    <t>Приложение  № 2  к     постановлению      департамента      социальной      защиты     населения  администрации   области                    от 16.012017  № 1</t>
  </si>
  <si>
    <t>Приложение №1 к постановлению департамента социальной защиты населения администрации области     от 16.01.2017  № 1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</si>
</sst>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#,##0.0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4" fontId="5" fillId="0" borderId="1" xfId="1" applyNumberFormat="1" applyFont="1" applyFill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9"/>
  <sheetViews>
    <sheetView tabSelected="1" view="pageBreakPreview" zoomScale="60" zoomScaleNormal="86" workbookViewId="0">
      <pane ySplit="6" topLeftCell="A7" activePane="bottomLeft" state="frozen"/>
      <selection pane="bottomLeft" activeCell="G5" sqref="G5:H5"/>
    </sheetView>
  </sheetViews>
  <sheetFormatPr defaultColWidth="8.85546875" defaultRowHeight="15.75"/>
  <cols>
    <col min="1" max="1" width="6.7109375" style="1" customWidth="1"/>
    <col min="2" max="2" width="24.85546875" style="1" customWidth="1"/>
    <col min="3" max="3" width="13.7109375" style="1" customWidth="1"/>
    <col min="4" max="4" width="15.42578125" style="1" customWidth="1"/>
    <col min="5" max="5" width="16.7109375" style="1" customWidth="1"/>
    <col min="6" max="6" width="17.7109375" style="1" customWidth="1"/>
    <col min="7" max="7" width="16" style="1" customWidth="1"/>
    <col min="8" max="8" width="18.42578125" style="1" customWidth="1"/>
    <col min="9" max="9" width="23.140625" style="1" customWidth="1"/>
    <col min="10" max="10" width="18.28515625" style="1" customWidth="1"/>
    <col min="11" max="16384" width="8.85546875" style="1"/>
  </cols>
  <sheetData>
    <row r="1" spans="1:10" ht="59.25" customHeight="1">
      <c r="H1" s="21" t="s">
        <v>115</v>
      </c>
      <c r="I1" s="21"/>
      <c r="J1" s="21"/>
    </row>
    <row r="3" spans="1:10" ht="47.45" customHeight="1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2"/>
    </row>
    <row r="5" spans="1:10" ht="129.6" customHeight="1">
      <c r="A5" s="20" t="s">
        <v>0</v>
      </c>
      <c r="B5" s="20" t="s">
        <v>3</v>
      </c>
      <c r="C5" s="20" t="s">
        <v>2</v>
      </c>
      <c r="D5" s="20"/>
      <c r="E5" s="20" t="s">
        <v>4</v>
      </c>
      <c r="F5" s="20"/>
      <c r="G5" s="20" t="s">
        <v>5</v>
      </c>
      <c r="H5" s="20"/>
      <c r="I5" s="20" t="s">
        <v>6</v>
      </c>
      <c r="J5" s="20" t="s">
        <v>7</v>
      </c>
    </row>
    <row r="6" spans="1:10" ht="78.75">
      <c r="A6" s="20"/>
      <c r="B6" s="20"/>
      <c r="C6" s="3" t="s">
        <v>1</v>
      </c>
      <c r="D6" s="3" t="s">
        <v>8</v>
      </c>
      <c r="E6" s="3" t="s">
        <v>1</v>
      </c>
      <c r="F6" s="3" t="s">
        <v>9</v>
      </c>
      <c r="G6" s="3" t="s">
        <v>1</v>
      </c>
      <c r="H6" s="3" t="s">
        <v>10</v>
      </c>
      <c r="I6" s="20"/>
      <c r="J6" s="20"/>
    </row>
    <row r="7" spans="1:10">
      <c r="A7" s="23" t="s">
        <v>12</v>
      </c>
      <c r="B7" s="23"/>
      <c r="C7" s="23"/>
      <c r="D7" s="23"/>
      <c r="E7" s="23"/>
      <c r="F7" s="23"/>
      <c r="G7" s="23"/>
      <c r="H7" s="23"/>
      <c r="I7" s="23"/>
      <c r="J7" s="23"/>
    </row>
    <row r="8" spans="1:10" ht="18" customHeight="1">
      <c r="A8" s="20" t="s">
        <v>13</v>
      </c>
      <c r="B8" s="20" t="s">
        <v>14</v>
      </c>
      <c r="C8" s="20" t="s">
        <v>19</v>
      </c>
      <c r="D8" s="20"/>
      <c r="E8" s="20"/>
      <c r="F8" s="20"/>
      <c r="G8" s="20"/>
      <c r="H8" s="20"/>
      <c r="I8" s="20"/>
      <c r="J8" s="20"/>
    </row>
    <row r="9" spans="1:10">
      <c r="A9" s="20"/>
      <c r="B9" s="20"/>
      <c r="C9" s="3">
        <v>335</v>
      </c>
      <c r="D9" s="4">
        <v>1.04</v>
      </c>
      <c r="E9" s="3">
        <f>G9</f>
        <v>1.7</v>
      </c>
      <c r="F9" s="4">
        <v>1.01</v>
      </c>
      <c r="G9" s="3">
        <v>1.7</v>
      </c>
      <c r="H9" s="4">
        <v>1.01</v>
      </c>
      <c r="I9" s="3">
        <f>E9/G9*100</f>
        <v>100</v>
      </c>
      <c r="J9" s="3">
        <f>I9*F9/H9</f>
        <v>100</v>
      </c>
    </row>
    <row r="10" spans="1:10">
      <c r="A10" s="20"/>
      <c r="B10" s="20"/>
      <c r="C10" s="20" t="s">
        <v>15</v>
      </c>
      <c r="D10" s="20"/>
      <c r="E10" s="20"/>
      <c r="F10" s="20"/>
      <c r="G10" s="20"/>
      <c r="H10" s="20"/>
      <c r="I10" s="20"/>
      <c r="J10" s="20"/>
    </row>
    <row r="11" spans="1:10">
      <c r="A11" s="20"/>
      <c r="B11" s="20"/>
      <c r="C11" s="3">
        <v>258</v>
      </c>
      <c r="D11" s="4">
        <v>1.04</v>
      </c>
      <c r="E11" s="3">
        <f>G11</f>
        <v>1.4</v>
      </c>
      <c r="F11" s="4">
        <v>1.01</v>
      </c>
      <c r="G11" s="3">
        <v>1.4</v>
      </c>
      <c r="H11" s="4">
        <v>1.01</v>
      </c>
      <c r="I11" s="3">
        <f>E11/G11*100</f>
        <v>100</v>
      </c>
      <c r="J11" s="3">
        <f>I11*F11/H11</f>
        <v>100</v>
      </c>
    </row>
    <row r="12" spans="1:10">
      <c r="A12" s="20"/>
      <c r="B12" s="20"/>
      <c r="C12" s="20" t="s">
        <v>16</v>
      </c>
      <c r="D12" s="20"/>
      <c r="E12" s="20"/>
      <c r="F12" s="20"/>
      <c r="G12" s="20"/>
      <c r="H12" s="20"/>
      <c r="I12" s="20"/>
      <c r="J12" s="20"/>
    </row>
    <row r="13" spans="1:10">
      <c r="A13" s="20"/>
      <c r="B13" s="20"/>
      <c r="C13" s="3">
        <v>77</v>
      </c>
      <c r="D13" s="4">
        <v>1.04</v>
      </c>
      <c r="E13" s="3">
        <f>G13</f>
        <v>0.4</v>
      </c>
      <c r="F13" s="4">
        <v>1.01</v>
      </c>
      <c r="G13" s="3">
        <v>0.4</v>
      </c>
      <c r="H13" s="4">
        <v>1.01</v>
      </c>
      <c r="I13" s="3">
        <f>G13/E13*100</f>
        <v>100</v>
      </c>
      <c r="J13" s="3">
        <f>I13*F13/H13</f>
        <v>100</v>
      </c>
    </row>
    <row r="14" spans="1:10" ht="24.6" customHeight="1">
      <c r="A14" s="20" t="s">
        <v>17</v>
      </c>
      <c r="B14" s="20" t="s">
        <v>18</v>
      </c>
      <c r="C14" s="20" t="s">
        <v>19</v>
      </c>
      <c r="D14" s="20"/>
      <c r="E14" s="20"/>
      <c r="F14" s="20"/>
      <c r="G14" s="20"/>
      <c r="H14" s="20"/>
      <c r="I14" s="20"/>
      <c r="J14" s="20"/>
    </row>
    <row r="15" spans="1:10">
      <c r="A15" s="20"/>
      <c r="B15" s="20"/>
      <c r="C15" s="3">
        <v>335</v>
      </c>
      <c r="D15" s="4">
        <v>1.04</v>
      </c>
      <c r="E15" s="3">
        <f>E17+E19</f>
        <v>1.4</v>
      </c>
      <c r="F15" s="3">
        <v>1.214</v>
      </c>
      <c r="G15" s="3">
        <f>G17+G19</f>
        <v>1.7</v>
      </c>
      <c r="H15" s="3">
        <v>1</v>
      </c>
      <c r="I15" s="3">
        <f>E15/G15*100</f>
        <v>82.35294117647058</v>
      </c>
      <c r="J15" s="3">
        <f>I15*F15/H15</f>
        <v>99.976470588235287</v>
      </c>
    </row>
    <row r="16" spans="1:10">
      <c r="A16" s="20"/>
      <c r="B16" s="20"/>
      <c r="C16" s="20" t="s">
        <v>15</v>
      </c>
      <c r="D16" s="20"/>
      <c r="E16" s="20"/>
      <c r="F16" s="20"/>
      <c r="G16" s="20"/>
      <c r="H16" s="20"/>
      <c r="I16" s="20"/>
      <c r="J16" s="20"/>
    </row>
    <row r="17" spans="1:10">
      <c r="A17" s="20"/>
      <c r="B17" s="20"/>
      <c r="C17" s="3">
        <v>258</v>
      </c>
      <c r="D17" s="4">
        <v>1.04</v>
      </c>
      <c r="E17" s="3">
        <v>0.5</v>
      </c>
      <c r="F17" s="3">
        <v>1.4</v>
      </c>
      <c r="G17" s="3">
        <v>0.7</v>
      </c>
      <c r="H17" s="3">
        <v>1</v>
      </c>
      <c r="I17" s="3">
        <f>E17/G17*100</f>
        <v>71.428571428571431</v>
      </c>
      <c r="J17" s="3">
        <f>I17*F17/H17</f>
        <v>100</v>
      </c>
    </row>
    <row r="18" spans="1:10">
      <c r="A18" s="20"/>
      <c r="B18" s="20"/>
      <c r="C18" s="20" t="s">
        <v>16</v>
      </c>
      <c r="D18" s="20"/>
      <c r="E18" s="20"/>
      <c r="F18" s="20"/>
      <c r="G18" s="20"/>
      <c r="H18" s="20"/>
      <c r="I18" s="20"/>
      <c r="J18" s="20"/>
    </row>
    <row r="19" spans="1:10">
      <c r="A19" s="20"/>
      <c r="B19" s="20"/>
      <c r="C19" s="3">
        <v>77</v>
      </c>
      <c r="D19" s="4">
        <v>1.04</v>
      </c>
      <c r="E19" s="3">
        <v>0.9</v>
      </c>
      <c r="F19" s="3">
        <v>1.111</v>
      </c>
      <c r="G19" s="3">
        <v>1</v>
      </c>
      <c r="H19" s="3">
        <v>1</v>
      </c>
      <c r="I19" s="3">
        <f>E19/G19*100</f>
        <v>90</v>
      </c>
      <c r="J19" s="3">
        <f>I19*F19/H19</f>
        <v>99.99</v>
      </c>
    </row>
    <row r="20" spans="1:10" ht="24.6" customHeight="1">
      <c r="A20" s="20" t="s">
        <v>20</v>
      </c>
      <c r="B20" s="20" t="s">
        <v>21</v>
      </c>
      <c r="C20" s="20" t="s">
        <v>19</v>
      </c>
      <c r="D20" s="20"/>
      <c r="E20" s="20"/>
      <c r="F20" s="20"/>
      <c r="G20" s="20"/>
      <c r="H20" s="20"/>
      <c r="I20" s="20"/>
      <c r="J20" s="20"/>
    </row>
    <row r="21" spans="1:10">
      <c r="A21" s="20"/>
      <c r="B21" s="20"/>
      <c r="C21" s="3">
        <v>197</v>
      </c>
      <c r="D21" s="4">
        <v>0.98</v>
      </c>
      <c r="E21" s="3">
        <f>G21</f>
        <v>0.2</v>
      </c>
      <c r="F21" s="3">
        <v>1</v>
      </c>
      <c r="G21" s="3">
        <v>0.2</v>
      </c>
      <c r="H21" s="3">
        <v>1</v>
      </c>
      <c r="I21" s="3">
        <f>G21/E21*100</f>
        <v>100</v>
      </c>
      <c r="J21" s="3">
        <f>I21*F21/H21</f>
        <v>100</v>
      </c>
    </row>
    <row r="22" spans="1:10">
      <c r="A22" s="20"/>
      <c r="B22" s="20"/>
      <c r="C22" s="20" t="s">
        <v>15</v>
      </c>
      <c r="D22" s="20"/>
      <c r="E22" s="20"/>
      <c r="F22" s="20"/>
      <c r="G22" s="20"/>
      <c r="H22" s="20"/>
      <c r="I22" s="20"/>
      <c r="J22" s="20"/>
    </row>
    <row r="23" spans="1:10">
      <c r="A23" s="20"/>
      <c r="B23" s="20"/>
      <c r="C23" s="3">
        <v>152</v>
      </c>
      <c r="D23" s="4">
        <v>0.98</v>
      </c>
      <c r="E23" s="3">
        <f>G23</f>
        <v>0.2</v>
      </c>
      <c r="F23" s="3">
        <v>1</v>
      </c>
      <c r="G23" s="3">
        <v>0.2</v>
      </c>
      <c r="H23" s="3">
        <v>1</v>
      </c>
      <c r="I23" s="3">
        <f>G23/E23*100</f>
        <v>100</v>
      </c>
      <c r="J23" s="3">
        <f>I23*F23/H23</f>
        <v>100</v>
      </c>
    </row>
    <row r="24" spans="1:10" hidden="1">
      <c r="A24" s="20"/>
      <c r="B24" s="20"/>
      <c r="C24" s="20" t="s">
        <v>16</v>
      </c>
      <c r="D24" s="20"/>
      <c r="E24" s="20"/>
      <c r="F24" s="20"/>
      <c r="G24" s="20"/>
      <c r="H24" s="20"/>
      <c r="I24" s="20"/>
      <c r="J24" s="20"/>
    </row>
    <row r="25" spans="1:10" hidden="1">
      <c r="A25" s="20"/>
      <c r="B25" s="20"/>
      <c r="C25" s="3">
        <v>45</v>
      </c>
      <c r="D25" s="4">
        <v>0.98</v>
      </c>
      <c r="E25" s="3">
        <f>G25</f>
        <v>0</v>
      </c>
      <c r="F25" s="3"/>
      <c r="G25" s="3"/>
      <c r="H25" s="3"/>
      <c r="I25" s="3" t="e">
        <f>G25/E25*100</f>
        <v>#DIV/0!</v>
      </c>
      <c r="J25" s="3" t="e">
        <f>I25*F25/H25</f>
        <v>#DIV/0!</v>
      </c>
    </row>
    <row r="26" spans="1:10" ht="24.6" customHeight="1">
      <c r="A26" s="20" t="s">
        <v>22</v>
      </c>
      <c r="B26" s="20" t="s">
        <v>23</v>
      </c>
      <c r="C26" s="20" t="s">
        <v>19</v>
      </c>
      <c r="D26" s="20"/>
      <c r="E26" s="20"/>
      <c r="F26" s="20"/>
      <c r="G26" s="20"/>
      <c r="H26" s="20"/>
      <c r="I26" s="20"/>
      <c r="J26" s="20"/>
    </row>
    <row r="27" spans="1:10">
      <c r="A27" s="20"/>
      <c r="B27" s="20"/>
      <c r="C27" s="3">
        <v>335</v>
      </c>
      <c r="D27" s="4">
        <v>1.04</v>
      </c>
      <c r="E27" s="3">
        <f>G27</f>
        <v>0.3</v>
      </c>
      <c r="F27" s="3">
        <v>1</v>
      </c>
      <c r="G27" s="3">
        <f>G29+G31</f>
        <v>0.3</v>
      </c>
      <c r="H27" s="3">
        <v>1</v>
      </c>
      <c r="I27" s="3">
        <f>G27/E27*100</f>
        <v>100</v>
      </c>
      <c r="J27" s="3">
        <f>I27*F27/H27</f>
        <v>100</v>
      </c>
    </row>
    <row r="28" spans="1:10">
      <c r="A28" s="20"/>
      <c r="B28" s="20"/>
      <c r="C28" s="20" t="s">
        <v>15</v>
      </c>
      <c r="D28" s="20"/>
      <c r="E28" s="20"/>
      <c r="F28" s="20"/>
      <c r="G28" s="20"/>
      <c r="H28" s="20"/>
      <c r="I28" s="20"/>
      <c r="J28" s="20"/>
    </row>
    <row r="29" spans="1:10" hidden="1">
      <c r="A29" s="20"/>
      <c r="B29" s="20"/>
      <c r="C29" s="3">
        <v>258</v>
      </c>
      <c r="D29" s="4">
        <v>1.04</v>
      </c>
      <c r="E29" s="3">
        <f>G29</f>
        <v>0</v>
      </c>
      <c r="F29" s="3"/>
      <c r="G29" s="3"/>
      <c r="H29" s="3"/>
      <c r="I29" s="3" t="e">
        <f>G29/E29*100</f>
        <v>#DIV/0!</v>
      </c>
      <c r="J29" s="3" t="e">
        <f>I29*F29/H29</f>
        <v>#DIV/0!</v>
      </c>
    </row>
    <row r="30" spans="1:10" hidden="1">
      <c r="A30" s="20"/>
      <c r="B30" s="20"/>
      <c r="C30" s="20" t="s">
        <v>16</v>
      </c>
      <c r="D30" s="20"/>
      <c r="E30" s="20"/>
      <c r="F30" s="20"/>
      <c r="G30" s="20"/>
      <c r="H30" s="20"/>
      <c r="I30" s="20"/>
      <c r="J30" s="20"/>
    </row>
    <row r="31" spans="1:10">
      <c r="A31" s="20"/>
      <c r="B31" s="20"/>
      <c r="C31" s="3">
        <v>77</v>
      </c>
      <c r="D31" s="4">
        <v>1.04</v>
      </c>
      <c r="E31" s="3">
        <f>G31</f>
        <v>0.3</v>
      </c>
      <c r="F31" s="3">
        <v>1</v>
      </c>
      <c r="G31" s="3">
        <v>0.3</v>
      </c>
      <c r="H31" s="3">
        <v>1</v>
      </c>
      <c r="I31" s="3">
        <f>G31/E31*100</f>
        <v>100</v>
      </c>
      <c r="J31" s="3">
        <f>I31*F31/H31</f>
        <v>100</v>
      </c>
    </row>
    <row r="32" spans="1:10" hidden="1">
      <c r="A32" s="20"/>
      <c r="B32" s="20"/>
      <c r="C32" s="20" t="s">
        <v>16</v>
      </c>
      <c r="D32" s="20"/>
      <c r="E32" s="20"/>
      <c r="F32" s="20"/>
      <c r="G32" s="20"/>
      <c r="H32" s="20"/>
      <c r="I32" s="20"/>
      <c r="J32" s="20"/>
    </row>
    <row r="33" spans="1:10" hidden="1">
      <c r="A33" s="20"/>
      <c r="B33" s="20"/>
      <c r="C33" s="3">
        <v>45</v>
      </c>
      <c r="D33" s="4">
        <v>0.98</v>
      </c>
      <c r="E33" s="3">
        <f>G33</f>
        <v>0</v>
      </c>
      <c r="F33" s="3"/>
      <c r="G33" s="3"/>
      <c r="H33" s="3"/>
      <c r="I33" s="3" t="e">
        <f>G33/E33*100</f>
        <v>#DIV/0!</v>
      </c>
      <c r="J33" s="3" t="e">
        <f>I33*F33/H33</f>
        <v>#DIV/0!</v>
      </c>
    </row>
    <row r="34" spans="1:10">
      <c r="A34" s="23" t="s">
        <v>26</v>
      </c>
      <c r="B34" s="23"/>
      <c r="C34" s="23"/>
      <c r="D34" s="23"/>
      <c r="E34" s="23"/>
      <c r="F34" s="23"/>
      <c r="G34" s="23"/>
      <c r="H34" s="23"/>
      <c r="I34" s="23"/>
      <c r="J34" s="23"/>
    </row>
    <row r="35" spans="1:10" ht="24.6" customHeight="1">
      <c r="A35" s="20" t="s">
        <v>25</v>
      </c>
      <c r="B35" s="20" t="s">
        <v>23</v>
      </c>
      <c r="C35" s="20" t="s">
        <v>19</v>
      </c>
      <c r="D35" s="20"/>
      <c r="E35" s="20"/>
      <c r="F35" s="20"/>
      <c r="G35" s="20"/>
      <c r="H35" s="20"/>
      <c r="I35" s="20"/>
      <c r="J35" s="20"/>
    </row>
    <row r="36" spans="1:10">
      <c r="A36" s="20"/>
      <c r="B36" s="20"/>
      <c r="C36" s="3">
        <v>335</v>
      </c>
      <c r="D36" s="4">
        <v>1.04</v>
      </c>
      <c r="E36" s="3">
        <f>G36</f>
        <v>1.8</v>
      </c>
      <c r="F36" s="4">
        <v>1.02</v>
      </c>
      <c r="G36" s="3">
        <f>G38+G40</f>
        <v>1.8</v>
      </c>
      <c r="H36" s="4">
        <v>1.02</v>
      </c>
      <c r="I36" s="3">
        <f>G36/E36*100</f>
        <v>100</v>
      </c>
      <c r="J36" s="3">
        <f>I36*F36/H36</f>
        <v>100</v>
      </c>
    </row>
    <row r="37" spans="1:10">
      <c r="A37" s="20"/>
      <c r="B37" s="20"/>
      <c r="C37" s="20" t="s">
        <v>15</v>
      </c>
      <c r="D37" s="20"/>
      <c r="E37" s="20"/>
      <c r="F37" s="20"/>
      <c r="G37" s="20"/>
      <c r="H37" s="20"/>
      <c r="I37" s="20"/>
      <c r="J37" s="20"/>
    </row>
    <row r="38" spans="1:10">
      <c r="A38" s="20"/>
      <c r="B38" s="20"/>
      <c r="C38" s="3">
        <v>258</v>
      </c>
      <c r="D38" s="4">
        <v>1.04</v>
      </c>
      <c r="E38" s="3">
        <f>G38</f>
        <v>0.9</v>
      </c>
      <c r="F38" s="4">
        <v>1.04</v>
      </c>
      <c r="G38" s="3">
        <v>0.9</v>
      </c>
      <c r="H38" s="4">
        <v>1.04</v>
      </c>
      <c r="I38" s="3">
        <f>G38/E38*100</f>
        <v>100</v>
      </c>
      <c r="J38" s="3">
        <f>I38*F38/H38</f>
        <v>100</v>
      </c>
    </row>
    <row r="39" spans="1:10">
      <c r="A39" s="20"/>
      <c r="B39" s="20"/>
      <c r="C39" s="20" t="s">
        <v>16</v>
      </c>
      <c r="D39" s="20"/>
      <c r="E39" s="20"/>
      <c r="F39" s="20"/>
      <c r="G39" s="20"/>
      <c r="H39" s="20"/>
      <c r="I39" s="20"/>
      <c r="J39" s="20"/>
    </row>
    <row r="40" spans="1:10">
      <c r="A40" s="20"/>
      <c r="B40" s="20"/>
      <c r="C40" s="3">
        <v>77</v>
      </c>
      <c r="D40" s="4">
        <v>1.04</v>
      </c>
      <c r="E40" s="3">
        <f>G40</f>
        <v>0.9</v>
      </c>
      <c r="F40" s="4">
        <v>1.03</v>
      </c>
      <c r="G40" s="3">
        <v>0.9</v>
      </c>
      <c r="H40" s="4">
        <v>1.03</v>
      </c>
      <c r="I40" s="3">
        <f>G40/E40*100</f>
        <v>100</v>
      </c>
      <c r="J40" s="3">
        <f>I40*F40/H40</f>
        <v>100</v>
      </c>
    </row>
    <row r="41" spans="1:10" ht="24.6" hidden="1" customHeight="1">
      <c r="A41" s="20" t="s">
        <v>28</v>
      </c>
      <c r="B41" s="20" t="s">
        <v>24</v>
      </c>
      <c r="C41" s="20" t="s">
        <v>19</v>
      </c>
      <c r="D41" s="20"/>
      <c r="E41" s="20"/>
      <c r="F41" s="20"/>
      <c r="G41" s="20"/>
      <c r="H41" s="20"/>
      <c r="I41" s="20"/>
      <c r="J41" s="20"/>
    </row>
    <row r="42" spans="1:10" hidden="1">
      <c r="A42" s="20"/>
      <c r="B42" s="20"/>
      <c r="C42" s="3">
        <v>197</v>
      </c>
      <c r="D42" s="4">
        <v>0.98</v>
      </c>
      <c r="E42" s="3">
        <f>G42</f>
        <v>0</v>
      </c>
      <c r="F42" s="3"/>
      <c r="G42" s="3"/>
      <c r="H42" s="3"/>
      <c r="I42" s="3" t="e">
        <f>G42/E42*100</f>
        <v>#DIV/0!</v>
      </c>
      <c r="J42" s="3" t="e">
        <f>I42*F42/H42</f>
        <v>#DIV/0!</v>
      </c>
    </row>
    <row r="43" spans="1:10" hidden="1">
      <c r="A43" s="20"/>
      <c r="B43" s="20"/>
      <c r="C43" s="20" t="s">
        <v>15</v>
      </c>
      <c r="D43" s="20"/>
      <c r="E43" s="20"/>
      <c r="F43" s="20"/>
      <c r="G43" s="20"/>
      <c r="H43" s="20"/>
      <c r="I43" s="20"/>
      <c r="J43" s="20"/>
    </row>
    <row r="44" spans="1:10" hidden="1">
      <c r="A44" s="20"/>
      <c r="B44" s="20"/>
      <c r="C44" s="3">
        <v>152</v>
      </c>
      <c r="D44" s="4">
        <v>0.98</v>
      </c>
      <c r="E44" s="3">
        <f>G44</f>
        <v>0</v>
      </c>
      <c r="F44" s="3"/>
      <c r="G44" s="3"/>
      <c r="H44" s="3"/>
      <c r="I44" s="3" t="e">
        <f>G44/E44*100</f>
        <v>#DIV/0!</v>
      </c>
      <c r="J44" s="3" t="e">
        <f>I44*F44/H44</f>
        <v>#DIV/0!</v>
      </c>
    </row>
    <row r="45" spans="1:10" hidden="1">
      <c r="A45" s="20"/>
      <c r="B45" s="20"/>
      <c r="C45" s="20" t="s">
        <v>16</v>
      </c>
      <c r="D45" s="20"/>
      <c r="E45" s="20"/>
      <c r="F45" s="20"/>
      <c r="G45" s="20"/>
      <c r="H45" s="20"/>
      <c r="I45" s="20"/>
      <c r="J45" s="20"/>
    </row>
    <row r="46" spans="1:10" hidden="1">
      <c r="A46" s="20"/>
      <c r="B46" s="20"/>
      <c r="C46" s="3">
        <v>45</v>
      </c>
      <c r="D46" s="4">
        <v>0.98</v>
      </c>
      <c r="E46" s="3">
        <f>G46</f>
        <v>0</v>
      </c>
      <c r="F46" s="3"/>
      <c r="G46" s="3"/>
      <c r="H46" s="3"/>
      <c r="I46" s="3" t="e">
        <f>G46/E46*100</f>
        <v>#DIV/0!</v>
      </c>
      <c r="J46" s="3" t="e">
        <f>I46*F46/H46</f>
        <v>#DIV/0!</v>
      </c>
    </row>
    <row r="47" spans="1:10">
      <c r="A47" s="23" t="s">
        <v>29</v>
      </c>
      <c r="B47" s="23"/>
      <c r="C47" s="23"/>
      <c r="D47" s="23"/>
      <c r="E47" s="23"/>
      <c r="F47" s="23"/>
      <c r="G47" s="23"/>
      <c r="H47" s="23"/>
      <c r="I47" s="23"/>
      <c r="J47" s="23"/>
    </row>
    <row r="48" spans="1:10" ht="24.6" customHeight="1">
      <c r="A48" s="20" t="s">
        <v>27</v>
      </c>
      <c r="B48" s="20" t="s">
        <v>23</v>
      </c>
      <c r="C48" s="20" t="s">
        <v>19</v>
      </c>
      <c r="D48" s="20"/>
      <c r="E48" s="20"/>
      <c r="F48" s="20"/>
      <c r="G48" s="20"/>
      <c r="H48" s="20"/>
      <c r="I48" s="20"/>
      <c r="J48" s="20"/>
    </row>
    <row r="49" spans="1:10">
      <c r="A49" s="20"/>
      <c r="B49" s="20"/>
      <c r="C49" s="3">
        <v>335</v>
      </c>
      <c r="D49" s="4">
        <v>1.04</v>
      </c>
      <c r="E49" s="3">
        <f>G49</f>
        <v>8</v>
      </c>
      <c r="F49" s="4">
        <v>1.04</v>
      </c>
      <c r="G49" s="3">
        <f>G51+G53</f>
        <v>8</v>
      </c>
      <c r="H49" s="4">
        <v>1.04</v>
      </c>
      <c r="I49" s="3">
        <f>G49/E49*100</f>
        <v>100</v>
      </c>
      <c r="J49" s="3">
        <f>I49*F49/H49</f>
        <v>100</v>
      </c>
    </row>
    <row r="50" spans="1:10">
      <c r="A50" s="20"/>
      <c r="B50" s="20"/>
      <c r="C50" s="20" t="s">
        <v>15</v>
      </c>
      <c r="D50" s="20"/>
      <c r="E50" s="20"/>
      <c r="F50" s="20"/>
      <c r="G50" s="20"/>
      <c r="H50" s="20"/>
      <c r="I50" s="20"/>
      <c r="J50" s="20"/>
    </row>
    <row r="51" spans="1:10">
      <c r="A51" s="20"/>
      <c r="B51" s="20"/>
      <c r="C51" s="3">
        <v>258</v>
      </c>
      <c r="D51" s="4">
        <v>1.04</v>
      </c>
      <c r="E51" s="3">
        <f>G51</f>
        <v>4.2</v>
      </c>
      <c r="F51" s="4">
        <v>1.03</v>
      </c>
      <c r="G51" s="3">
        <v>4.2</v>
      </c>
      <c r="H51" s="4">
        <v>1.03</v>
      </c>
      <c r="I51" s="3">
        <f>G51/E51*100</f>
        <v>100</v>
      </c>
      <c r="J51" s="3">
        <f>I51*F51/H51</f>
        <v>100</v>
      </c>
    </row>
    <row r="52" spans="1:10">
      <c r="A52" s="20"/>
      <c r="B52" s="20"/>
      <c r="C52" s="20" t="s">
        <v>16</v>
      </c>
      <c r="D52" s="20"/>
      <c r="E52" s="20"/>
      <c r="F52" s="20"/>
      <c r="G52" s="20"/>
      <c r="H52" s="20"/>
      <c r="I52" s="20"/>
      <c r="J52" s="20"/>
    </row>
    <row r="53" spans="1:10">
      <c r="A53" s="20"/>
      <c r="B53" s="20"/>
      <c r="C53" s="3">
        <v>77</v>
      </c>
      <c r="D53" s="4">
        <v>1.04</v>
      </c>
      <c r="E53" s="3">
        <f>G53</f>
        <v>3.8</v>
      </c>
      <c r="F53" s="4">
        <v>1.05</v>
      </c>
      <c r="G53" s="3">
        <v>3.8</v>
      </c>
      <c r="H53" s="4">
        <v>1.05</v>
      </c>
      <c r="I53" s="3">
        <f>G53/E53*100</f>
        <v>100</v>
      </c>
      <c r="J53" s="3">
        <f>I53*F53/H53</f>
        <v>100</v>
      </c>
    </row>
    <row r="54" spans="1:10" ht="24.6" customHeight="1">
      <c r="A54" s="20" t="s">
        <v>28</v>
      </c>
      <c r="B54" s="20" t="s">
        <v>24</v>
      </c>
      <c r="C54" s="20" t="s">
        <v>19</v>
      </c>
      <c r="D54" s="20"/>
      <c r="E54" s="20"/>
      <c r="F54" s="20"/>
      <c r="G54" s="20"/>
      <c r="H54" s="20"/>
      <c r="I54" s="20"/>
      <c r="J54" s="20"/>
    </row>
    <row r="55" spans="1:10">
      <c r="A55" s="20"/>
      <c r="B55" s="20"/>
      <c r="C55" s="3">
        <v>197</v>
      </c>
      <c r="D55" s="4">
        <v>0.98</v>
      </c>
      <c r="E55" s="3">
        <f>G55</f>
        <v>2.9</v>
      </c>
      <c r="F55" s="4">
        <v>1.01</v>
      </c>
      <c r="G55" s="3">
        <f>G57+G59</f>
        <v>2.9</v>
      </c>
      <c r="H55" s="4">
        <v>1.01</v>
      </c>
      <c r="I55" s="3">
        <f>G55/E55*100</f>
        <v>100</v>
      </c>
      <c r="J55" s="3">
        <f>I55*F55/H55</f>
        <v>100</v>
      </c>
    </row>
    <row r="56" spans="1:10">
      <c r="A56" s="20"/>
      <c r="B56" s="20"/>
      <c r="C56" s="20" t="s">
        <v>15</v>
      </c>
      <c r="D56" s="20"/>
      <c r="E56" s="20"/>
      <c r="F56" s="20"/>
      <c r="G56" s="20"/>
      <c r="H56" s="20"/>
      <c r="I56" s="20"/>
      <c r="J56" s="20"/>
    </row>
    <row r="57" spans="1:10">
      <c r="A57" s="20"/>
      <c r="B57" s="20"/>
      <c r="C57" s="3">
        <v>152</v>
      </c>
      <c r="D57" s="4">
        <v>0.98</v>
      </c>
      <c r="E57" s="3">
        <f>G57</f>
        <v>1.5</v>
      </c>
      <c r="F57" s="4">
        <v>1.01</v>
      </c>
      <c r="G57" s="3">
        <v>1.5</v>
      </c>
      <c r="H57" s="4">
        <v>1.01</v>
      </c>
      <c r="I57" s="3">
        <f>G57/E57*100</f>
        <v>100</v>
      </c>
      <c r="J57" s="3">
        <f>I57*F57/H57</f>
        <v>100</v>
      </c>
    </row>
    <row r="58" spans="1:10">
      <c r="A58" s="20"/>
      <c r="B58" s="20"/>
      <c r="C58" s="20" t="s">
        <v>16</v>
      </c>
      <c r="D58" s="20"/>
      <c r="E58" s="20"/>
      <c r="F58" s="20"/>
      <c r="G58" s="20"/>
      <c r="H58" s="20"/>
      <c r="I58" s="20"/>
      <c r="J58" s="20"/>
    </row>
    <row r="59" spans="1:10">
      <c r="A59" s="20"/>
      <c r="B59" s="20"/>
      <c r="C59" s="3">
        <v>45</v>
      </c>
      <c r="D59" s="4">
        <v>0.98</v>
      </c>
      <c r="E59" s="3">
        <f>G59</f>
        <v>1.4</v>
      </c>
      <c r="F59" s="4">
        <v>1.01</v>
      </c>
      <c r="G59" s="3">
        <v>1.4</v>
      </c>
      <c r="H59" s="4">
        <v>1.01</v>
      </c>
      <c r="I59" s="3">
        <f>G59/E59*100</f>
        <v>100</v>
      </c>
      <c r="J59" s="3">
        <f>I59*F59/H59</f>
        <v>100</v>
      </c>
    </row>
  </sheetData>
  <mergeCells count="55">
    <mergeCell ref="A48:A53"/>
    <mergeCell ref="B48:B53"/>
    <mergeCell ref="C48:J48"/>
    <mergeCell ref="C50:J50"/>
    <mergeCell ref="C52:J52"/>
    <mergeCell ref="A54:A59"/>
    <mergeCell ref="B54:B59"/>
    <mergeCell ref="C54:J54"/>
    <mergeCell ref="C56:J56"/>
    <mergeCell ref="C58:J58"/>
    <mergeCell ref="A47:J47"/>
    <mergeCell ref="A35:A40"/>
    <mergeCell ref="B35:B40"/>
    <mergeCell ref="C35:J35"/>
    <mergeCell ref="C37:J37"/>
    <mergeCell ref="C39:J39"/>
    <mergeCell ref="A41:A46"/>
    <mergeCell ref="B41:B46"/>
    <mergeCell ref="C41:J41"/>
    <mergeCell ref="C43:J43"/>
    <mergeCell ref="C45:J45"/>
    <mergeCell ref="A34:J34"/>
    <mergeCell ref="A20:A25"/>
    <mergeCell ref="B20:B25"/>
    <mergeCell ref="C20:J20"/>
    <mergeCell ref="C22:J22"/>
    <mergeCell ref="C24:J24"/>
    <mergeCell ref="A26:A31"/>
    <mergeCell ref="B26:B31"/>
    <mergeCell ref="C26:J26"/>
    <mergeCell ref="C28:J28"/>
    <mergeCell ref="C30:J30"/>
    <mergeCell ref="A32:A33"/>
    <mergeCell ref="B32:B33"/>
    <mergeCell ref="C32:J32"/>
    <mergeCell ref="C12:J12"/>
    <mergeCell ref="B8:B13"/>
    <mergeCell ref="A8:A13"/>
    <mergeCell ref="A14:A19"/>
    <mergeCell ref="B14:B19"/>
    <mergeCell ref="C14:J14"/>
    <mergeCell ref="C16:J16"/>
    <mergeCell ref="C18:J18"/>
    <mergeCell ref="C10:J10"/>
    <mergeCell ref="J5:J6"/>
    <mergeCell ref="H1:J1"/>
    <mergeCell ref="A3:J3"/>
    <mergeCell ref="A7:J7"/>
    <mergeCell ref="C8:J8"/>
    <mergeCell ref="C5:D5"/>
    <mergeCell ref="E5:F5"/>
    <mergeCell ref="G5:H5"/>
    <mergeCell ref="B5:B6"/>
    <mergeCell ref="A5:A6"/>
    <mergeCell ref="I5:I6"/>
  </mergeCells>
  <pageMargins left="0.17" right="0.70866141732283472" top="0.41" bottom="0.5" header="0.17" footer="0.17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2"/>
  <sheetViews>
    <sheetView view="pageBreakPreview" zoomScale="60" workbookViewId="0">
      <selection activeCell="C1" sqref="C1:D1"/>
    </sheetView>
  </sheetViews>
  <sheetFormatPr defaultColWidth="8.85546875" defaultRowHeight="15.75"/>
  <cols>
    <col min="1" max="1" width="8.85546875" style="17"/>
    <col min="2" max="2" width="25" style="17" customWidth="1"/>
    <col min="3" max="3" width="25.42578125" style="17" customWidth="1"/>
    <col min="4" max="4" width="26.28515625" style="17" customWidth="1"/>
    <col min="5" max="5" width="0" style="17" hidden="1" customWidth="1"/>
    <col min="6" max="16384" width="8.85546875" style="17"/>
  </cols>
  <sheetData>
    <row r="1" spans="1:5" ht="62.25" customHeight="1">
      <c r="C1" s="24" t="s">
        <v>114</v>
      </c>
      <c r="D1" s="24"/>
    </row>
    <row r="2" spans="1:5">
      <c r="C2" s="18"/>
      <c r="D2" s="18"/>
    </row>
    <row r="3" spans="1:5" ht="39" customHeight="1">
      <c r="A3" s="22" t="s">
        <v>33</v>
      </c>
      <c r="B3" s="22"/>
      <c r="C3" s="22"/>
      <c r="D3" s="22"/>
    </row>
    <row r="5" spans="1:5" ht="78.75">
      <c r="A5" s="15" t="s">
        <v>0</v>
      </c>
      <c r="B5" s="15" t="s">
        <v>30</v>
      </c>
      <c r="C5" s="15" t="s">
        <v>31</v>
      </c>
      <c r="D5" s="15" t="s">
        <v>32</v>
      </c>
    </row>
    <row r="6" spans="1:5" ht="63" customHeight="1">
      <c r="A6" s="14">
        <v>1</v>
      </c>
      <c r="B6" s="25" t="s">
        <v>14</v>
      </c>
      <c r="C6" s="15" t="s">
        <v>101</v>
      </c>
      <c r="D6" s="15">
        <f>339*150</f>
        <v>50850</v>
      </c>
    </row>
    <row r="7" spans="1:5">
      <c r="A7" s="14">
        <v>2</v>
      </c>
      <c r="B7" s="26"/>
      <c r="C7" s="15" t="s">
        <v>102</v>
      </c>
      <c r="D7" s="15">
        <f>354*599</f>
        <v>212046</v>
      </c>
    </row>
    <row r="8" spans="1:5">
      <c r="A8" s="14">
        <v>3</v>
      </c>
      <c r="B8" s="26"/>
      <c r="C8" s="15" t="s">
        <v>103</v>
      </c>
      <c r="D8" s="15">
        <f>503*349</f>
        <v>175547</v>
      </c>
    </row>
    <row r="9" spans="1:5">
      <c r="A9" s="14">
        <v>4</v>
      </c>
      <c r="B9" s="27"/>
      <c r="C9" s="15" t="s">
        <v>104</v>
      </c>
      <c r="D9" s="15">
        <f>503*349</f>
        <v>175547</v>
      </c>
    </row>
    <row r="10" spans="1:5" s="10" customFormat="1">
      <c r="A10" s="14"/>
      <c r="B10" s="16" t="s">
        <v>105</v>
      </c>
      <c r="C10" s="16">
        <v>1740</v>
      </c>
      <c r="D10" s="16">
        <f>SUM(D6:D9)</f>
        <v>613990</v>
      </c>
      <c r="E10" s="10">
        <f>D10/C10</f>
        <v>352.86781609195401</v>
      </c>
    </row>
    <row r="11" spans="1:5" ht="94.5" customHeight="1">
      <c r="A11" s="14">
        <v>5</v>
      </c>
      <c r="B11" s="25" t="s">
        <v>18</v>
      </c>
      <c r="C11" s="15" t="s">
        <v>101</v>
      </c>
      <c r="D11" s="15">
        <f>150*335</f>
        <v>50250</v>
      </c>
    </row>
    <row r="12" spans="1:5">
      <c r="A12" s="14">
        <v>6</v>
      </c>
      <c r="B12" s="26"/>
      <c r="C12" s="15" t="s">
        <v>106</v>
      </c>
      <c r="D12" s="15">
        <f>799*346</f>
        <v>276454</v>
      </c>
    </row>
    <row r="13" spans="1:5">
      <c r="A13" s="14">
        <v>7</v>
      </c>
      <c r="B13" s="27"/>
      <c r="C13" s="15" t="s">
        <v>107</v>
      </c>
      <c r="D13" s="15">
        <f>786*356</f>
        <v>279816</v>
      </c>
    </row>
    <row r="14" spans="1:5" s="10" customFormat="1">
      <c r="A14" s="14">
        <v>8</v>
      </c>
      <c r="B14" s="16" t="s">
        <v>105</v>
      </c>
      <c r="C14" s="16">
        <v>1737</v>
      </c>
      <c r="D14" s="16">
        <f>SUM(D11:D13)</f>
        <v>606520</v>
      </c>
      <c r="E14" s="10">
        <f>D14/C14</f>
        <v>349.17674150834773</v>
      </c>
    </row>
    <row r="15" spans="1:5" ht="47.25" customHeight="1">
      <c r="A15" s="14">
        <v>9</v>
      </c>
      <c r="B15" s="25" t="s">
        <v>21</v>
      </c>
      <c r="C15" s="15" t="s">
        <v>101</v>
      </c>
      <c r="D15" s="15">
        <f>150*356</f>
        <v>53400</v>
      </c>
    </row>
    <row r="16" spans="1:5">
      <c r="A16" s="14">
        <v>10</v>
      </c>
      <c r="B16" s="27"/>
      <c r="C16" s="15" t="s">
        <v>108</v>
      </c>
      <c r="D16" s="15">
        <f>95*352</f>
        <v>33440</v>
      </c>
    </row>
    <row r="17" spans="1:7" s="10" customFormat="1">
      <c r="A17" s="14">
        <v>11</v>
      </c>
      <c r="B17" s="16" t="s">
        <v>105</v>
      </c>
      <c r="C17" s="16">
        <v>246</v>
      </c>
      <c r="D17" s="16">
        <f>SUM(D15:D16)</f>
        <v>86840</v>
      </c>
      <c r="E17" s="10">
        <f>D17/C17</f>
        <v>353.00813008130081</v>
      </c>
    </row>
    <row r="18" spans="1:7" ht="63" customHeight="1">
      <c r="A18" s="14">
        <v>12</v>
      </c>
      <c r="B18" s="25" t="s">
        <v>23</v>
      </c>
      <c r="C18" s="15" t="s">
        <v>101</v>
      </c>
      <c r="D18" s="15">
        <f>150*340</f>
        <v>51000</v>
      </c>
    </row>
    <row r="19" spans="1:7">
      <c r="A19" s="14">
        <v>13</v>
      </c>
      <c r="B19" s="27"/>
      <c r="C19" s="15" t="s">
        <v>108</v>
      </c>
      <c r="D19" s="15">
        <f>95*349</f>
        <v>33155</v>
      </c>
    </row>
    <row r="20" spans="1:7">
      <c r="A20" s="14">
        <v>14</v>
      </c>
      <c r="B20" s="16" t="s">
        <v>105</v>
      </c>
      <c r="C20" s="16">
        <v>246</v>
      </c>
      <c r="D20" s="16">
        <f>SUM(D18:D19)</f>
        <v>84155</v>
      </c>
      <c r="E20" s="10">
        <f>D20/C20</f>
        <v>342.09349593495932</v>
      </c>
      <c r="F20" s="10"/>
      <c r="G20" s="10"/>
    </row>
    <row r="21" spans="1:7">
      <c r="A21" s="15"/>
      <c r="B21" s="16" t="s">
        <v>109</v>
      </c>
      <c r="C21" s="16">
        <f>C20+C17+C14+C10</f>
        <v>3969</v>
      </c>
      <c r="D21" s="16">
        <f>D20+D17+D14+D10</f>
        <v>1391505</v>
      </c>
    </row>
    <row r="24" spans="1:7">
      <c r="A24" s="28" t="s">
        <v>110</v>
      </c>
      <c r="B24" s="28"/>
      <c r="C24" s="28"/>
      <c r="D24" s="28"/>
    </row>
    <row r="25" spans="1:7">
      <c r="A25" s="29" t="s">
        <v>14</v>
      </c>
      <c r="B25" s="29"/>
      <c r="C25" s="29"/>
      <c r="D25" s="29"/>
    </row>
    <row r="26" spans="1:7">
      <c r="A26" s="30">
        <f>D10/C10/365</f>
        <v>0.96676113997795621</v>
      </c>
      <c r="B26" s="30"/>
      <c r="C26" s="30"/>
      <c r="D26" s="30"/>
    </row>
    <row r="27" spans="1:7">
      <c r="A27" s="29" t="s">
        <v>18</v>
      </c>
      <c r="B27" s="29"/>
      <c r="C27" s="29"/>
      <c r="D27" s="29"/>
    </row>
    <row r="28" spans="1:7">
      <c r="A28" s="30">
        <f>D14/C14/365</f>
        <v>0.95664860687218556</v>
      </c>
      <c r="B28" s="30"/>
      <c r="C28" s="30"/>
      <c r="D28" s="30"/>
    </row>
    <row r="29" spans="1:7">
      <c r="A29" s="29" t="s">
        <v>21</v>
      </c>
      <c r="B29" s="29"/>
      <c r="C29" s="29"/>
      <c r="D29" s="29"/>
    </row>
    <row r="30" spans="1:7">
      <c r="A30" s="30">
        <f>D17/C17/365</f>
        <v>0.96714556186657752</v>
      </c>
      <c r="B30" s="30"/>
      <c r="C30" s="30"/>
      <c r="D30" s="30"/>
    </row>
    <row r="31" spans="1:7">
      <c r="A31" s="29" t="s">
        <v>23</v>
      </c>
      <c r="B31" s="29"/>
      <c r="C31" s="29"/>
      <c r="D31" s="29"/>
    </row>
    <row r="32" spans="1:7">
      <c r="A32" s="30">
        <f>D20/C20/365</f>
        <v>0.93724245461632694</v>
      </c>
      <c r="B32" s="30"/>
      <c r="C32" s="30"/>
      <c r="D32" s="30"/>
    </row>
    <row r="34" spans="1:4">
      <c r="A34" s="28" t="s">
        <v>111</v>
      </c>
      <c r="B34" s="28"/>
      <c r="C34" s="28"/>
      <c r="D34" s="28"/>
    </row>
    <row r="35" spans="1:4">
      <c r="A35" s="29" t="s">
        <v>14</v>
      </c>
      <c r="B35" s="29"/>
      <c r="C35" s="29"/>
      <c r="D35" s="29"/>
    </row>
    <row r="36" spans="1:4">
      <c r="A36" s="30">
        <f>'приложение 1'!G9*'приложение 2'!A26:D26</f>
        <v>1.6434939379625255</v>
      </c>
      <c r="B36" s="30"/>
      <c r="C36" s="30"/>
      <c r="D36" s="30"/>
    </row>
    <row r="37" spans="1:4">
      <c r="A37" s="29" t="s">
        <v>18</v>
      </c>
      <c r="B37" s="29"/>
      <c r="C37" s="29"/>
      <c r="D37" s="29"/>
    </row>
    <row r="38" spans="1:4">
      <c r="A38" s="30">
        <f>'приложение 1'!G15*'приложение 2'!A28:D28</f>
        <v>1.6263026316827154</v>
      </c>
      <c r="B38" s="30"/>
      <c r="C38" s="30"/>
      <c r="D38" s="30"/>
    </row>
    <row r="39" spans="1:4">
      <c r="A39" s="29" t="s">
        <v>21</v>
      </c>
      <c r="B39" s="29"/>
      <c r="C39" s="29"/>
      <c r="D39" s="29"/>
    </row>
    <row r="40" spans="1:4">
      <c r="A40" s="30">
        <f>'приложение 1'!G21*'приложение 2'!A30:D30</f>
        <v>0.1934291123733155</v>
      </c>
      <c r="B40" s="30"/>
      <c r="C40" s="30"/>
      <c r="D40" s="30"/>
    </row>
    <row r="41" spans="1:4">
      <c r="A41" s="29" t="s">
        <v>23</v>
      </c>
      <c r="B41" s="29"/>
      <c r="C41" s="29"/>
      <c r="D41" s="29"/>
    </row>
    <row r="42" spans="1:4">
      <c r="A42" s="30">
        <f>'приложение 1'!G27*'приложение 2'!A32:D32</f>
        <v>0.28117273638489809</v>
      </c>
      <c r="B42" s="30"/>
      <c r="C42" s="30"/>
      <c r="D42" s="30"/>
    </row>
  </sheetData>
  <mergeCells count="24">
    <mergeCell ref="A39:D39"/>
    <mergeCell ref="A40:D40"/>
    <mergeCell ref="A41:D41"/>
    <mergeCell ref="A42:D42"/>
    <mergeCell ref="A34:D34"/>
    <mergeCell ref="A35:D35"/>
    <mergeCell ref="A36:D36"/>
    <mergeCell ref="A37:D37"/>
    <mergeCell ref="A38:D38"/>
    <mergeCell ref="A28:D28"/>
    <mergeCell ref="A29:D29"/>
    <mergeCell ref="A30:D30"/>
    <mergeCell ref="A31:D31"/>
    <mergeCell ref="A32:D32"/>
    <mergeCell ref="B18:B19"/>
    <mergeCell ref="A24:D24"/>
    <mergeCell ref="A25:D25"/>
    <mergeCell ref="A26:D26"/>
    <mergeCell ref="A27:D27"/>
    <mergeCell ref="C1:D1"/>
    <mergeCell ref="A3:D3"/>
    <mergeCell ref="B6:B9"/>
    <mergeCell ref="B11:B13"/>
    <mergeCell ref="B15:B16"/>
  </mergeCells>
  <pageMargins left="0.70866141732283472" right="0.70866141732283472" top="0.35433070866141736" bottom="0.43307086614173229" header="0.19685039370078741" footer="0.15748031496062992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9"/>
  <sheetViews>
    <sheetView view="pageBreakPreview" zoomScale="60" workbookViewId="0">
      <selection activeCell="D1" sqref="D1:F1"/>
    </sheetView>
  </sheetViews>
  <sheetFormatPr defaultColWidth="8.85546875" defaultRowHeight="15.75"/>
  <cols>
    <col min="1" max="1" width="7.5703125" style="17" customWidth="1"/>
    <col min="2" max="2" width="26.5703125" style="17" customWidth="1"/>
    <col min="3" max="3" width="19" style="17" customWidth="1"/>
    <col min="4" max="4" width="16.7109375" style="17" customWidth="1"/>
    <col min="5" max="5" width="15.28515625" style="17" customWidth="1"/>
    <col min="6" max="6" width="16.7109375" style="17" customWidth="1"/>
    <col min="7" max="16384" width="8.85546875" style="17"/>
  </cols>
  <sheetData>
    <row r="1" spans="1:6" ht="81.75" customHeight="1">
      <c r="D1" s="24" t="s">
        <v>113</v>
      </c>
      <c r="E1" s="24"/>
      <c r="F1" s="24"/>
    </row>
    <row r="3" spans="1:6" ht="52.9" customHeight="1">
      <c r="A3" s="22" t="s">
        <v>40</v>
      </c>
      <c r="B3" s="22"/>
      <c r="C3" s="22"/>
      <c r="D3" s="22"/>
      <c r="E3" s="22"/>
      <c r="F3" s="22"/>
    </row>
    <row r="5" spans="1:6" ht="87.6" customHeight="1">
      <c r="A5" s="20" t="s">
        <v>0</v>
      </c>
      <c r="B5" s="20" t="s">
        <v>34</v>
      </c>
      <c r="C5" s="20" t="s">
        <v>35</v>
      </c>
      <c r="D5" s="20" t="s">
        <v>36</v>
      </c>
      <c r="E5" s="20" t="s">
        <v>37</v>
      </c>
      <c r="F5" s="20"/>
    </row>
    <row r="6" spans="1:6" ht="31.5">
      <c r="A6" s="20"/>
      <c r="B6" s="20"/>
      <c r="C6" s="20"/>
      <c r="D6" s="20"/>
      <c r="E6" s="15" t="s">
        <v>38</v>
      </c>
      <c r="F6" s="15" t="s">
        <v>39</v>
      </c>
    </row>
    <row r="7" spans="1:6">
      <c r="A7" s="31" t="s">
        <v>90</v>
      </c>
      <c r="B7" s="32"/>
      <c r="C7" s="32"/>
      <c r="D7" s="32"/>
      <c r="E7" s="32"/>
      <c r="F7" s="33"/>
    </row>
    <row r="8" spans="1:6">
      <c r="A8" s="14">
        <v>1</v>
      </c>
      <c r="B8" s="5" t="s">
        <v>62</v>
      </c>
      <c r="C8" s="15">
        <v>58</v>
      </c>
      <c r="D8" s="6">
        <v>112</v>
      </c>
      <c r="E8" s="4">
        <f>C8/D8</f>
        <v>0.5178571428571429</v>
      </c>
      <c r="F8" s="4">
        <f>C8/D8*100</f>
        <v>51.785714285714292</v>
      </c>
    </row>
    <row r="9" spans="1:6">
      <c r="A9" s="14">
        <v>2</v>
      </c>
      <c r="B9" s="5" t="s">
        <v>63</v>
      </c>
      <c r="C9" s="15">
        <v>80</v>
      </c>
      <c r="D9" s="6">
        <v>94</v>
      </c>
      <c r="E9" s="4">
        <f t="shared" ref="E9:E39" si="0">C9/D9</f>
        <v>0.85106382978723405</v>
      </c>
      <c r="F9" s="4">
        <f t="shared" ref="F9:F39" si="1">C9/D9*100</f>
        <v>85.106382978723403</v>
      </c>
    </row>
    <row r="10" spans="1:6">
      <c r="A10" s="14">
        <v>3</v>
      </c>
      <c r="B10" s="5" t="s">
        <v>64</v>
      </c>
      <c r="C10" s="15">
        <v>113</v>
      </c>
      <c r="D10" s="6">
        <v>230</v>
      </c>
      <c r="E10" s="4">
        <f t="shared" si="0"/>
        <v>0.49130434782608695</v>
      </c>
      <c r="F10" s="4">
        <f t="shared" si="1"/>
        <v>49.130434782608695</v>
      </c>
    </row>
    <row r="11" spans="1:6">
      <c r="A11" s="14">
        <v>4</v>
      </c>
      <c r="B11" s="5" t="s">
        <v>65</v>
      </c>
      <c r="C11" s="15">
        <v>288</v>
      </c>
      <c r="D11" s="6">
        <v>601</v>
      </c>
      <c r="E11" s="4">
        <f t="shared" si="0"/>
        <v>0.47920133111480867</v>
      </c>
      <c r="F11" s="4">
        <f t="shared" si="1"/>
        <v>47.920133111480865</v>
      </c>
    </row>
    <row r="12" spans="1:6">
      <c r="A12" s="14">
        <v>5</v>
      </c>
      <c r="B12" s="5" t="s">
        <v>66</v>
      </c>
      <c r="C12" s="15">
        <v>51</v>
      </c>
      <c r="D12" s="6">
        <v>74</v>
      </c>
      <c r="E12" s="4">
        <f t="shared" si="0"/>
        <v>0.68918918918918914</v>
      </c>
      <c r="F12" s="4">
        <f t="shared" si="1"/>
        <v>68.918918918918919</v>
      </c>
    </row>
    <row r="13" spans="1:6">
      <c r="A13" s="14">
        <v>6</v>
      </c>
      <c r="B13" s="5" t="s">
        <v>67</v>
      </c>
      <c r="C13" s="15">
        <v>64</v>
      </c>
      <c r="D13" s="6">
        <v>122</v>
      </c>
      <c r="E13" s="4">
        <f t="shared" si="0"/>
        <v>0.52459016393442626</v>
      </c>
      <c r="F13" s="4">
        <f t="shared" si="1"/>
        <v>52.459016393442624</v>
      </c>
    </row>
    <row r="14" spans="1:6">
      <c r="A14" s="14">
        <v>7</v>
      </c>
      <c r="B14" s="5" t="s">
        <v>68</v>
      </c>
      <c r="C14" s="15">
        <v>63</v>
      </c>
      <c r="D14" s="6">
        <v>101</v>
      </c>
      <c r="E14" s="4">
        <f t="shared" si="0"/>
        <v>0.62376237623762376</v>
      </c>
      <c r="F14" s="4">
        <f t="shared" si="1"/>
        <v>62.376237623762378</v>
      </c>
    </row>
    <row r="15" spans="1:6">
      <c r="A15" s="14">
        <v>8</v>
      </c>
      <c r="B15" s="5" t="s">
        <v>69</v>
      </c>
      <c r="C15" s="15">
        <v>165</v>
      </c>
      <c r="D15" s="6">
        <v>442</v>
      </c>
      <c r="E15" s="4">
        <f t="shared" si="0"/>
        <v>0.37330316742081449</v>
      </c>
      <c r="F15" s="4">
        <f t="shared" si="1"/>
        <v>37.33031674208145</v>
      </c>
    </row>
    <row r="16" spans="1:6">
      <c r="A16" s="14">
        <v>9</v>
      </c>
      <c r="B16" s="5" t="s">
        <v>70</v>
      </c>
      <c r="C16" s="15">
        <v>96</v>
      </c>
      <c r="D16" s="6">
        <v>210</v>
      </c>
      <c r="E16" s="4">
        <f t="shared" si="0"/>
        <v>0.45714285714285713</v>
      </c>
      <c r="F16" s="4">
        <f t="shared" si="1"/>
        <v>45.714285714285715</v>
      </c>
    </row>
    <row r="17" spans="1:6">
      <c r="A17" s="14">
        <v>10</v>
      </c>
      <c r="B17" s="5" t="s">
        <v>71</v>
      </c>
      <c r="C17" s="15">
        <v>54</v>
      </c>
      <c r="D17" s="6">
        <v>80</v>
      </c>
      <c r="E17" s="4">
        <f t="shared" si="0"/>
        <v>0.67500000000000004</v>
      </c>
      <c r="F17" s="4">
        <f t="shared" si="1"/>
        <v>67.5</v>
      </c>
    </row>
    <row r="18" spans="1:6">
      <c r="A18" s="14">
        <v>11</v>
      </c>
      <c r="B18" s="5" t="s">
        <v>72</v>
      </c>
      <c r="C18" s="15">
        <v>57</v>
      </c>
      <c r="D18" s="6">
        <v>95</v>
      </c>
      <c r="E18" s="4">
        <f t="shared" si="0"/>
        <v>0.6</v>
      </c>
      <c r="F18" s="4">
        <f t="shared" si="1"/>
        <v>60</v>
      </c>
    </row>
    <row r="19" spans="1:6">
      <c r="A19" s="14">
        <v>12</v>
      </c>
      <c r="B19" s="5" t="s">
        <v>73</v>
      </c>
      <c r="C19" s="15">
        <v>42</v>
      </c>
      <c r="D19" s="6">
        <v>85</v>
      </c>
      <c r="E19" s="4">
        <f t="shared" si="0"/>
        <v>0.49411764705882355</v>
      </c>
      <c r="F19" s="4">
        <f t="shared" si="1"/>
        <v>49.411764705882355</v>
      </c>
    </row>
    <row r="20" spans="1:6">
      <c r="A20" s="14">
        <v>13</v>
      </c>
      <c r="B20" s="5" t="s">
        <v>74</v>
      </c>
      <c r="C20" s="15">
        <v>67</v>
      </c>
      <c r="D20" s="6">
        <v>110</v>
      </c>
      <c r="E20" s="4">
        <f t="shared" si="0"/>
        <v>0.60909090909090913</v>
      </c>
      <c r="F20" s="4">
        <f t="shared" si="1"/>
        <v>60.909090909090914</v>
      </c>
    </row>
    <row r="21" spans="1:6">
      <c r="A21" s="14">
        <v>14</v>
      </c>
      <c r="B21" s="5" t="s">
        <v>75</v>
      </c>
      <c r="C21" s="15">
        <v>47</v>
      </c>
      <c r="D21" s="6">
        <v>80</v>
      </c>
      <c r="E21" s="4">
        <f t="shared" si="0"/>
        <v>0.58750000000000002</v>
      </c>
      <c r="F21" s="4">
        <f t="shared" si="1"/>
        <v>58.75</v>
      </c>
    </row>
    <row r="22" spans="1:6">
      <c r="A22" s="14">
        <v>15</v>
      </c>
      <c r="B22" s="5" t="s">
        <v>76</v>
      </c>
      <c r="C22" s="15">
        <v>53</v>
      </c>
      <c r="D22" s="6">
        <v>90</v>
      </c>
      <c r="E22" s="4">
        <f t="shared" si="0"/>
        <v>0.58888888888888891</v>
      </c>
      <c r="F22" s="4">
        <f t="shared" si="1"/>
        <v>58.888888888888893</v>
      </c>
    </row>
    <row r="23" spans="1:6">
      <c r="A23" s="14">
        <v>16</v>
      </c>
      <c r="B23" s="5" t="s">
        <v>77</v>
      </c>
      <c r="C23" s="15">
        <v>218</v>
      </c>
      <c r="D23" s="6">
        <v>460</v>
      </c>
      <c r="E23" s="4">
        <f t="shared" si="0"/>
        <v>0.47391304347826085</v>
      </c>
      <c r="F23" s="4">
        <f t="shared" si="1"/>
        <v>47.391304347826086</v>
      </c>
    </row>
    <row r="24" spans="1:6">
      <c r="A24" s="14">
        <v>17</v>
      </c>
      <c r="B24" s="5" t="s">
        <v>78</v>
      </c>
      <c r="C24" s="15">
        <v>71</v>
      </c>
      <c r="D24" s="6">
        <v>116</v>
      </c>
      <c r="E24" s="4">
        <f t="shared" si="0"/>
        <v>0.61206896551724133</v>
      </c>
      <c r="F24" s="4">
        <f t="shared" si="1"/>
        <v>61.206896551724135</v>
      </c>
    </row>
    <row r="25" spans="1:6">
      <c r="A25" s="14">
        <v>18</v>
      </c>
      <c r="B25" s="5" t="s">
        <v>79</v>
      </c>
      <c r="C25" s="15">
        <v>41</v>
      </c>
      <c r="D25" s="6">
        <v>51</v>
      </c>
      <c r="E25" s="4">
        <f t="shared" si="0"/>
        <v>0.80392156862745101</v>
      </c>
      <c r="F25" s="4">
        <f t="shared" si="1"/>
        <v>80.392156862745097</v>
      </c>
    </row>
    <row r="26" spans="1:6">
      <c r="A26" s="14">
        <v>19</v>
      </c>
      <c r="B26" s="5" t="s">
        <v>80</v>
      </c>
      <c r="C26" s="15">
        <v>70</v>
      </c>
      <c r="D26" s="6">
        <v>103</v>
      </c>
      <c r="E26" s="4">
        <f t="shared" si="0"/>
        <v>0.67961165048543692</v>
      </c>
      <c r="F26" s="4">
        <f t="shared" si="1"/>
        <v>67.961165048543691</v>
      </c>
    </row>
    <row r="27" spans="1:6">
      <c r="A27" s="14">
        <v>20</v>
      </c>
      <c r="B27" s="5" t="s">
        <v>81</v>
      </c>
      <c r="C27" s="15">
        <v>80</v>
      </c>
      <c r="D27" s="6">
        <v>148</v>
      </c>
      <c r="E27" s="4">
        <f t="shared" si="0"/>
        <v>0.54054054054054057</v>
      </c>
      <c r="F27" s="4">
        <f t="shared" si="1"/>
        <v>54.054054054054056</v>
      </c>
    </row>
    <row r="28" spans="1:6">
      <c r="A28" s="14">
        <v>21</v>
      </c>
      <c r="B28" s="5" t="s">
        <v>82</v>
      </c>
      <c r="C28" s="15">
        <v>42</v>
      </c>
      <c r="D28" s="6">
        <v>73</v>
      </c>
      <c r="E28" s="4">
        <f t="shared" si="0"/>
        <v>0.57534246575342463</v>
      </c>
      <c r="F28" s="4">
        <f t="shared" si="1"/>
        <v>57.534246575342465</v>
      </c>
    </row>
    <row r="29" spans="1:6">
      <c r="A29" s="14">
        <v>22</v>
      </c>
      <c r="B29" s="5" t="s">
        <v>83</v>
      </c>
      <c r="C29" s="15">
        <v>148</v>
      </c>
      <c r="D29" s="6">
        <v>246</v>
      </c>
      <c r="E29" s="4">
        <f t="shared" si="0"/>
        <v>0.60162601626016265</v>
      </c>
      <c r="F29" s="4">
        <f t="shared" si="1"/>
        <v>60.162601626016269</v>
      </c>
    </row>
    <row r="30" spans="1:6" s="10" customFormat="1">
      <c r="A30" s="16"/>
      <c r="B30" s="11" t="s">
        <v>92</v>
      </c>
      <c r="C30" s="12">
        <f>SUM(C8:C29)</f>
        <v>1968</v>
      </c>
      <c r="D30" s="12">
        <f>SUM(D8:D29)</f>
        <v>3723</v>
      </c>
      <c r="E30" s="13">
        <f t="shared" si="0"/>
        <v>0.52860596293311846</v>
      </c>
      <c r="F30" s="13">
        <f t="shared" si="1"/>
        <v>52.860596293311843</v>
      </c>
    </row>
    <row r="31" spans="1:6">
      <c r="A31" s="23" t="s">
        <v>91</v>
      </c>
      <c r="B31" s="23"/>
      <c r="C31" s="23"/>
      <c r="D31" s="23"/>
      <c r="E31" s="23"/>
      <c r="F31" s="23"/>
    </row>
    <row r="32" spans="1:6">
      <c r="A32" s="14">
        <v>23</v>
      </c>
      <c r="B32" s="7" t="s">
        <v>84</v>
      </c>
      <c r="C32" s="15">
        <v>10</v>
      </c>
      <c r="D32" s="6">
        <v>17</v>
      </c>
      <c r="E32" s="4">
        <f t="shared" si="0"/>
        <v>0.58823529411764708</v>
      </c>
      <c r="F32" s="4">
        <f t="shared" si="1"/>
        <v>58.82352941176471</v>
      </c>
    </row>
    <row r="33" spans="1:6" ht="31.5">
      <c r="A33" s="14">
        <v>24</v>
      </c>
      <c r="B33" s="7" t="s">
        <v>85</v>
      </c>
      <c r="C33" s="15">
        <v>14</v>
      </c>
      <c r="D33" s="6">
        <v>27</v>
      </c>
      <c r="E33" s="4">
        <f t="shared" si="0"/>
        <v>0.51851851851851849</v>
      </c>
      <c r="F33" s="4">
        <f t="shared" si="1"/>
        <v>51.851851851851848</v>
      </c>
    </row>
    <row r="34" spans="1:6" ht="31.5">
      <c r="A34" s="14">
        <v>25</v>
      </c>
      <c r="B34" s="7" t="s">
        <v>86</v>
      </c>
      <c r="C34" s="15">
        <v>26</v>
      </c>
      <c r="D34" s="6">
        <v>55</v>
      </c>
      <c r="E34" s="4">
        <f t="shared" si="0"/>
        <v>0.47272727272727272</v>
      </c>
      <c r="F34" s="4">
        <f t="shared" si="1"/>
        <v>47.272727272727273</v>
      </c>
    </row>
    <row r="35" spans="1:6" ht="31.5">
      <c r="A35" s="14">
        <v>26</v>
      </c>
      <c r="B35" s="7" t="s">
        <v>87</v>
      </c>
      <c r="C35" s="15">
        <v>16</v>
      </c>
      <c r="D35" s="6">
        <v>35</v>
      </c>
      <c r="E35" s="4">
        <f t="shared" si="0"/>
        <v>0.45714285714285713</v>
      </c>
      <c r="F35" s="4">
        <f t="shared" si="1"/>
        <v>45.714285714285715</v>
      </c>
    </row>
    <row r="36" spans="1:6" ht="31.5">
      <c r="A36" s="14">
        <v>27</v>
      </c>
      <c r="B36" s="7" t="s">
        <v>88</v>
      </c>
      <c r="C36" s="15">
        <v>24</v>
      </c>
      <c r="D36" s="6">
        <v>58</v>
      </c>
      <c r="E36" s="4">
        <f t="shared" si="0"/>
        <v>0.41379310344827586</v>
      </c>
      <c r="F36" s="4">
        <f t="shared" si="1"/>
        <v>41.379310344827587</v>
      </c>
    </row>
    <row r="37" spans="1:6">
      <c r="A37" s="14">
        <v>28</v>
      </c>
      <c r="B37" s="8" t="s">
        <v>89</v>
      </c>
      <c r="C37" s="15">
        <v>22</v>
      </c>
      <c r="D37" s="6">
        <v>54</v>
      </c>
      <c r="E37" s="4">
        <f t="shared" si="0"/>
        <v>0.40740740740740738</v>
      </c>
      <c r="F37" s="4">
        <f t="shared" si="1"/>
        <v>40.74074074074074</v>
      </c>
    </row>
    <row r="38" spans="1:6" s="10" customFormat="1">
      <c r="A38" s="16"/>
      <c r="B38" s="16" t="s">
        <v>93</v>
      </c>
      <c r="C38" s="16">
        <f>SUM(C32:C37)</f>
        <v>112</v>
      </c>
      <c r="D38" s="16">
        <f>SUM(D32:D37)</f>
        <v>246</v>
      </c>
      <c r="E38" s="13">
        <f t="shared" si="0"/>
        <v>0.45528455284552843</v>
      </c>
      <c r="F38" s="13">
        <f t="shared" si="1"/>
        <v>45.528455284552841</v>
      </c>
    </row>
    <row r="39" spans="1:6" s="10" customFormat="1">
      <c r="A39" s="16"/>
      <c r="B39" s="16" t="s">
        <v>94</v>
      </c>
      <c r="C39" s="16">
        <f>C30+C38</f>
        <v>2080</v>
      </c>
      <c r="D39" s="16">
        <f>D30+D38</f>
        <v>3969</v>
      </c>
      <c r="E39" s="13">
        <f t="shared" si="0"/>
        <v>0.52406147644242884</v>
      </c>
      <c r="F39" s="13">
        <f t="shared" si="1"/>
        <v>52.406147644242886</v>
      </c>
    </row>
  </sheetData>
  <mergeCells count="9">
    <mergeCell ref="D1:F1"/>
    <mergeCell ref="A3:F3"/>
    <mergeCell ref="A7:F7"/>
    <mergeCell ref="A31:F31"/>
    <mergeCell ref="E5:F5"/>
    <mergeCell ref="A5:A6"/>
    <mergeCell ref="B5:B6"/>
    <mergeCell ref="C5:C6"/>
    <mergeCell ref="D5:D6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0"/>
  <sheetViews>
    <sheetView view="pageBreakPreview" zoomScale="60" workbookViewId="0">
      <selection activeCell="J1" sqref="J1:M2"/>
    </sheetView>
  </sheetViews>
  <sheetFormatPr defaultColWidth="8.85546875" defaultRowHeight="15.75"/>
  <cols>
    <col min="1" max="1" width="7.28515625" style="1" customWidth="1"/>
    <col min="2" max="2" width="16.7109375" style="1" customWidth="1"/>
    <col min="3" max="3" width="15.7109375" style="1" customWidth="1"/>
    <col min="4" max="4" width="23.140625" style="1" customWidth="1"/>
    <col min="5" max="5" width="15.42578125" style="1" customWidth="1"/>
    <col min="6" max="6" width="17.28515625" style="1" customWidth="1"/>
    <col min="7" max="7" width="12.7109375" style="1" customWidth="1"/>
    <col min="8" max="8" width="15.5703125" style="1" customWidth="1"/>
    <col min="9" max="9" width="13.7109375" style="1" customWidth="1"/>
    <col min="10" max="10" width="13.5703125" style="1" customWidth="1"/>
    <col min="11" max="11" width="13.140625" style="1" customWidth="1"/>
    <col min="12" max="12" width="15.5703125" style="1" customWidth="1"/>
    <col min="13" max="13" width="16.28515625" style="1" customWidth="1"/>
    <col min="14" max="16384" width="8.85546875" style="1"/>
  </cols>
  <sheetData>
    <row r="1" spans="1:13" ht="15.75" customHeight="1">
      <c r="J1" s="21" t="s">
        <v>112</v>
      </c>
      <c r="K1" s="21"/>
      <c r="L1" s="21"/>
      <c r="M1" s="21"/>
    </row>
    <row r="2" spans="1:13" ht="39" customHeight="1">
      <c r="J2" s="21"/>
      <c r="K2" s="21"/>
      <c r="L2" s="21"/>
      <c r="M2" s="21"/>
    </row>
    <row r="4" spans="1:13" ht="43.9" customHeight="1">
      <c r="A4" s="22" t="s">
        <v>52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6" spans="1:13" ht="141.75">
      <c r="A6" s="3" t="s">
        <v>0</v>
      </c>
      <c r="B6" s="3" t="s">
        <v>41</v>
      </c>
      <c r="C6" s="3" t="s">
        <v>42</v>
      </c>
      <c r="D6" s="3" t="s">
        <v>43</v>
      </c>
      <c r="E6" s="3" t="s">
        <v>44</v>
      </c>
      <c r="F6" s="3" t="s">
        <v>45</v>
      </c>
      <c r="G6" s="3" t="s">
        <v>46</v>
      </c>
      <c r="H6" s="3" t="s">
        <v>47</v>
      </c>
      <c r="I6" s="3" t="s">
        <v>95</v>
      </c>
      <c r="J6" s="3" t="s">
        <v>48</v>
      </c>
      <c r="K6" s="3" t="s">
        <v>49</v>
      </c>
      <c r="L6" s="3" t="s">
        <v>50</v>
      </c>
      <c r="M6" s="3" t="s">
        <v>51</v>
      </c>
    </row>
    <row r="7" spans="1:13" ht="31.5" customHeight="1">
      <c r="A7" s="14">
        <v>1</v>
      </c>
      <c r="B7" s="25" t="s">
        <v>53</v>
      </c>
      <c r="C7" s="25" t="s">
        <v>54</v>
      </c>
      <c r="D7" s="3" t="s">
        <v>96</v>
      </c>
      <c r="E7" s="3">
        <v>4</v>
      </c>
      <c r="F7" s="3">
        <v>67.2</v>
      </c>
      <c r="G7" s="3">
        <v>290</v>
      </c>
      <c r="H7" s="3">
        <v>180</v>
      </c>
      <c r="I7" s="3">
        <f>H7/G7*100</f>
        <v>62.068965517241381</v>
      </c>
      <c r="J7" s="3">
        <v>159</v>
      </c>
      <c r="K7" s="3">
        <f>J7/G7*100</f>
        <v>54.827586206896548</v>
      </c>
      <c r="L7" s="3">
        <f>I7/K7</f>
        <v>1.1320754716981134</v>
      </c>
      <c r="M7" s="3">
        <f>E7/L7</f>
        <v>3.5333333333333328</v>
      </c>
    </row>
    <row r="8" spans="1:13" s="2" customFormat="1" ht="31.5" customHeight="1">
      <c r="A8" s="14">
        <v>2</v>
      </c>
      <c r="B8" s="26"/>
      <c r="C8" s="26"/>
      <c r="D8" s="3" t="s">
        <v>97</v>
      </c>
      <c r="E8" s="3">
        <v>3</v>
      </c>
      <c r="F8" s="3">
        <v>84.7</v>
      </c>
      <c r="G8" s="3">
        <v>510</v>
      </c>
      <c r="H8" s="3">
        <v>310</v>
      </c>
      <c r="I8" s="3">
        <f t="shared" ref="I8:I9" si="0">H8/G8*100</f>
        <v>60.784313725490193</v>
      </c>
      <c r="J8" s="3">
        <v>299</v>
      </c>
      <c r="K8" s="3">
        <f t="shared" ref="K8:K18" si="1">J8/G8*100</f>
        <v>58.627450980392162</v>
      </c>
      <c r="L8" s="3">
        <f t="shared" ref="L8:L9" si="2">I8/K8</f>
        <v>1.0367892976588629</v>
      </c>
      <c r="M8" s="3">
        <f t="shared" ref="M8:M9" si="3">E8/L8</f>
        <v>2.8935483870967742</v>
      </c>
    </row>
    <row r="9" spans="1:13" s="2" customFormat="1" ht="31.5" customHeight="1">
      <c r="A9" s="14">
        <v>3</v>
      </c>
      <c r="B9" s="26"/>
      <c r="C9" s="27"/>
      <c r="D9" s="3" t="s">
        <v>98</v>
      </c>
      <c r="E9" s="3">
        <v>1</v>
      </c>
      <c r="F9" s="3">
        <v>18.5</v>
      </c>
      <c r="G9" s="3">
        <v>460</v>
      </c>
      <c r="H9" s="3">
        <v>260</v>
      </c>
      <c r="I9" s="3">
        <f t="shared" si="0"/>
        <v>56.521739130434781</v>
      </c>
      <c r="J9" s="3">
        <v>218</v>
      </c>
      <c r="K9" s="3">
        <f t="shared" si="1"/>
        <v>47.391304347826086</v>
      </c>
      <c r="L9" s="3">
        <f t="shared" si="2"/>
        <v>1.1926605504587156</v>
      </c>
      <c r="M9" s="3">
        <f t="shared" si="3"/>
        <v>0.83846153846153848</v>
      </c>
    </row>
    <row r="10" spans="1:13" ht="31.5" customHeight="1">
      <c r="A10" s="14">
        <v>4</v>
      </c>
      <c r="B10" s="26"/>
      <c r="C10" s="19" t="s">
        <v>55</v>
      </c>
      <c r="D10" s="3" t="s">
        <v>96</v>
      </c>
      <c r="E10" s="3">
        <v>1</v>
      </c>
      <c r="F10" s="3">
        <v>56.7</v>
      </c>
      <c r="G10" s="3">
        <v>90</v>
      </c>
      <c r="H10" s="3">
        <v>63</v>
      </c>
      <c r="I10" s="3">
        <f t="shared" ref="I10:I18" si="4">H10/G10*100</f>
        <v>70</v>
      </c>
      <c r="J10" s="3">
        <v>53</v>
      </c>
      <c r="K10" s="3">
        <f t="shared" si="1"/>
        <v>58.888888888888893</v>
      </c>
      <c r="L10" s="3">
        <f t="shared" ref="L10:L18" si="5">I10/K10</f>
        <v>1.1886792452830188</v>
      </c>
      <c r="M10" s="3">
        <f t="shared" ref="M10:M18" si="6">E10/L10</f>
        <v>0.84126984126984128</v>
      </c>
    </row>
    <row r="11" spans="1:13" s="2" customFormat="1" ht="31.5" customHeight="1">
      <c r="A11" s="14">
        <v>5</v>
      </c>
      <c r="B11" s="26"/>
      <c r="C11" s="25" t="s">
        <v>56</v>
      </c>
      <c r="D11" s="3" t="s">
        <v>96</v>
      </c>
      <c r="E11" s="3">
        <v>2</v>
      </c>
      <c r="F11" s="3">
        <v>110.7</v>
      </c>
      <c r="G11" s="3">
        <v>134</v>
      </c>
      <c r="H11" s="3">
        <v>85</v>
      </c>
      <c r="I11" s="3">
        <f t="shared" ref="I11" si="7">H11/G11*100</f>
        <v>63.432835820895527</v>
      </c>
      <c r="J11" s="3">
        <v>76</v>
      </c>
      <c r="K11" s="3">
        <f t="shared" ref="K11" si="8">J11/G11*100</f>
        <v>56.71641791044776</v>
      </c>
      <c r="L11" s="3">
        <f t="shared" ref="L11" si="9">I11/K11</f>
        <v>1.118421052631579</v>
      </c>
      <c r="M11" s="3">
        <f t="shared" ref="M11" si="10">E11/L11</f>
        <v>1.7882352941176469</v>
      </c>
    </row>
    <row r="12" spans="1:13" ht="31.5" customHeight="1">
      <c r="A12" s="14">
        <v>6</v>
      </c>
      <c r="B12" s="26"/>
      <c r="C12" s="27"/>
      <c r="D12" s="3" t="s">
        <v>98</v>
      </c>
      <c r="E12" s="3">
        <v>1</v>
      </c>
      <c r="F12" s="3">
        <v>140.1</v>
      </c>
      <c r="G12" s="3">
        <v>442</v>
      </c>
      <c r="H12" s="3">
        <v>201</v>
      </c>
      <c r="I12" s="3">
        <f t="shared" si="4"/>
        <v>45.475113122171948</v>
      </c>
      <c r="J12" s="3">
        <v>165</v>
      </c>
      <c r="K12" s="3">
        <f t="shared" si="1"/>
        <v>37.33031674208145</v>
      </c>
      <c r="L12" s="3">
        <f t="shared" si="5"/>
        <v>1.2181818181818183</v>
      </c>
      <c r="M12" s="3">
        <f t="shared" si="6"/>
        <v>0.82089552238805963</v>
      </c>
    </row>
    <row r="13" spans="1:13" s="2" customFormat="1" ht="31.5" customHeight="1">
      <c r="A13" s="14">
        <v>7</v>
      </c>
      <c r="B13" s="26"/>
      <c r="C13" s="25" t="s">
        <v>57</v>
      </c>
      <c r="D13" s="3" t="s">
        <v>96</v>
      </c>
      <c r="E13" s="3">
        <v>1</v>
      </c>
      <c r="F13" s="3">
        <v>352.6</v>
      </c>
      <c r="G13" s="3">
        <v>17</v>
      </c>
      <c r="H13" s="3">
        <v>10</v>
      </c>
      <c r="I13" s="3">
        <f t="shared" ref="I13" si="11">H13/G13*100</f>
        <v>58.82352941176471</v>
      </c>
      <c r="J13" s="3">
        <v>10</v>
      </c>
      <c r="K13" s="3">
        <f t="shared" ref="K13" si="12">J13/G13*100</f>
        <v>58.82352941176471</v>
      </c>
      <c r="L13" s="3">
        <f t="shared" ref="L13" si="13">I13/K13</f>
        <v>1</v>
      </c>
      <c r="M13" s="3">
        <f t="shared" ref="M13" si="14">E13/L13</f>
        <v>1</v>
      </c>
    </row>
    <row r="14" spans="1:13" ht="31.5" customHeight="1">
      <c r="A14" s="14">
        <v>8</v>
      </c>
      <c r="B14" s="27"/>
      <c r="C14" s="27"/>
      <c r="D14" s="3" t="s">
        <v>98</v>
      </c>
      <c r="E14" s="3">
        <v>1</v>
      </c>
      <c r="F14" s="3">
        <v>352.6</v>
      </c>
      <c r="G14" s="3">
        <v>601</v>
      </c>
      <c r="H14" s="3">
        <v>366</v>
      </c>
      <c r="I14" s="3">
        <f t="shared" si="4"/>
        <v>60.898502495840269</v>
      </c>
      <c r="J14" s="3">
        <v>288</v>
      </c>
      <c r="K14" s="3">
        <f t="shared" si="1"/>
        <v>47.920133111480865</v>
      </c>
      <c r="L14" s="3">
        <f t="shared" si="5"/>
        <v>1.2708333333333335</v>
      </c>
      <c r="M14" s="3">
        <f t="shared" si="6"/>
        <v>0.78688524590163922</v>
      </c>
    </row>
    <row r="15" spans="1:13" ht="47.25" customHeight="1">
      <c r="A15" s="14">
        <v>9</v>
      </c>
      <c r="B15" s="25" t="s">
        <v>58</v>
      </c>
      <c r="C15" s="25" t="s">
        <v>59</v>
      </c>
      <c r="D15" s="3" t="s">
        <v>96</v>
      </c>
      <c r="E15" s="3">
        <v>3</v>
      </c>
      <c r="F15" s="3">
        <v>89.7</v>
      </c>
      <c r="G15" s="3">
        <v>200</v>
      </c>
      <c r="H15" s="3">
        <v>154</v>
      </c>
      <c r="I15" s="3">
        <f t="shared" si="4"/>
        <v>77</v>
      </c>
      <c r="J15" s="3">
        <v>147</v>
      </c>
      <c r="K15" s="3">
        <f t="shared" si="1"/>
        <v>73.5</v>
      </c>
      <c r="L15" s="3">
        <f t="shared" si="5"/>
        <v>1.0476190476190477</v>
      </c>
      <c r="M15" s="3">
        <f t="shared" si="6"/>
        <v>2.8636363636363633</v>
      </c>
    </row>
    <row r="16" spans="1:13" s="2" customFormat="1" ht="31.5" customHeight="1">
      <c r="A16" s="14">
        <v>10</v>
      </c>
      <c r="B16" s="26"/>
      <c r="C16" s="27"/>
      <c r="D16" s="3" t="s">
        <v>97</v>
      </c>
      <c r="E16" s="3">
        <v>1</v>
      </c>
      <c r="F16" s="3">
        <v>7.5</v>
      </c>
      <c r="G16" s="3">
        <v>110</v>
      </c>
      <c r="H16" s="3">
        <v>78</v>
      </c>
      <c r="I16" s="3">
        <f t="shared" ref="I16" si="15">H16/G16*100</f>
        <v>70.909090909090907</v>
      </c>
      <c r="J16" s="3">
        <v>67</v>
      </c>
      <c r="K16" s="3">
        <f t="shared" ref="K16" si="16">J16/G16*100</f>
        <v>60.909090909090914</v>
      </c>
      <c r="L16" s="3">
        <f t="shared" ref="L16" si="17">I16/K16</f>
        <v>1.1641791044776117</v>
      </c>
      <c r="M16" s="3">
        <f t="shared" ref="M16" si="18">E16/L16</f>
        <v>0.85897435897435914</v>
      </c>
    </row>
    <row r="17" spans="1:13" ht="31.5">
      <c r="A17" s="14">
        <v>11</v>
      </c>
      <c r="B17" s="26"/>
      <c r="C17" s="3" t="s">
        <v>60</v>
      </c>
      <c r="D17" s="3" t="s">
        <v>97</v>
      </c>
      <c r="E17" s="3">
        <v>2</v>
      </c>
      <c r="F17" s="3">
        <v>7.3</v>
      </c>
      <c r="G17" s="3">
        <v>333</v>
      </c>
      <c r="H17" s="3">
        <v>178</v>
      </c>
      <c r="I17" s="3">
        <f t="shared" si="4"/>
        <v>53.453453453453456</v>
      </c>
      <c r="J17" s="3">
        <v>183</v>
      </c>
      <c r="K17" s="3">
        <f t="shared" si="1"/>
        <v>54.954954954954957</v>
      </c>
      <c r="L17" s="3">
        <f t="shared" si="5"/>
        <v>0.97267759562841527</v>
      </c>
      <c r="M17" s="3">
        <f t="shared" si="6"/>
        <v>2.0561797752808988</v>
      </c>
    </row>
    <row r="18" spans="1:13" ht="31.5" customHeight="1">
      <c r="A18" s="14">
        <v>12</v>
      </c>
      <c r="B18" s="26"/>
      <c r="C18" s="25" t="s">
        <v>61</v>
      </c>
      <c r="D18" s="3" t="s">
        <v>96</v>
      </c>
      <c r="E18" s="3">
        <v>4</v>
      </c>
      <c r="F18" s="3">
        <v>8.9</v>
      </c>
      <c r="G18" s="3">
        <v>237</v>
      </c>
      <c r="H18" s="3">
        <v>160</v>
      </c>
      <c r="I18" s="3">
        <f t="shared" si="4"/>
        <v>67.510548523206751</v>
      </c>
      <c r="J18" s="3">
        <v>134</v>
      </c>
      <c r="K18" s="3">
        <f t="shared" si="1"/>
        <v>56.540084388185655</v>
      </c>
      <c r="L18" s="3">
        <f t="shared" si="5"/>
        <v>1.1940298507462686</v>
      </c>
      <c r="M18" s="3">
        <f t="shared" si="6"/>
        <v>3.35</v>
      </c>
    </row>
    <row r="19" spans="1:13" s="2" customFormat="1" ht="31.5" customHeight="1">
      <c r="A19" s="14">
        <v>13</v>
      </c>
      <c r="B19" s="27"/>
      <c r="C19" s="27"/>
      <c r="D19" s="3" t="s">
        <v>97</v>
      </c>
      <c r="E19" s="3">
        <v>4</v>
      </c>
      <c r="F19" s="3">
        <v>8.6999999999999993</v>
      </c>
      <c r="G19" s="3">
        <v>545</v>
      </c>
      <c r="H19" s="3">
        <v>311</v>
      </c>
      <c r="I19" s="3">
        <f t="shared" ref="I19" si="19">H19/G19*100</f>
        <v>57.064220183486235</v>
      </c>
      <c r="J19" s="3">
        <v>281</v>
      </c>
      <c r="K19" s="3">
        <f t="shared" ref="K19" si="20">J19/G19*100</f>
        <v>51.559633027522935</v>
      </c>
      <c r="L19" s="3">
        <f t="shared" ref="L19" si="21">I19/K19</f>
        <v>1.1067615658362988</v>
      </c>
      <c r="M19" s="3">
        <f t="shared" ref="M19" si="22">E19/L19</f>
        <v>3.614147909967846</v>
      </c>
    </row>
    <row r="20" spans="1:13" s="10" customFormat="1">
      <c r="A20" s="9"/>
      <c r="B20" s="9" t="s">
        <v>99</v>
      </c>
      <c r="C20" s="9"/>
      <c r="D20" s="9"/>
      <c r="E20" s="9">
        <f>SUM(E7:E19)</f>
        <v>28</v>
      </c>
      <c r="F20" s="9">
        <f t="shared" ref="F20:M20" si="23">SUM(F7:F19)</f>
        <v>1305.2</v>
      </c>
      <c r="G20" s="9">
        <f t="shared" si="23"/>
        <v>3969</v>
      </c>
      <c r="H20" s="9">
        <f t="shared" si="23"/>
        <v>2356</v>
      </c>
      <c r="I20" s="9">
        <f t="shared" si="23"/>
        <v>803.94231229307616</v>
      </c>
      <c r="J20" s="9">
        <f t="shared" si="23"/>
        <v>2080</v>
      </c>
      <c r="K20" s="9">
        <f t="shared" si="23"/>
        <v>717.98939087953283</v>
      </c>
      <c r="L20" s="9" t="s">
        <v>100</v>
      </c>
      <c r="M20" s="9">
        <f t="shared" si="23"/>
        <v>25.2455675704283</v>
      </c>
    </row>
  </sheetData>
  <mergeCells count="9">
    <mergeCell ref="C15:C16"/>
    <mergeCell ref="C18:C19"/>
    <mergeCell ref="B7:B14"/>
    <mergeCell ref="B15:B19"/>
    <mergeCell ref="J1:M2"/>
    <mergeCell ref="A4:M4"/>
    <mergeCell ref="C7:C9"/>
    <mergeCell ref="C11:C12"/>
    <mergeCell ref="C13:C14"/>
  </mergeCells>
  <pageMargins left="0.94488188976377963" right="0.23622047244094491" top="0.74803149606299213" bottom="0.35433070866141736" header="0.31496062992125984" footer="0.19685039370078741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приложение 1</vt:lpstr>
      <vt:lpstr>приложение 2</vt:lpstr>
      <vt:lpstr>приложение 3</vt:lpstr>
      <vt:lpstr>приложение 4</vt:lpstr>
      <vt:lpstr>'приложение 1'!Заголовки_для_печати</vt:lpstr>
      <vt:lpstr>'приложение 3'!Заголовки_для_печати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Кербенёва Татьяна Евгеньевна</cp:lastModifiedBy>
  <cp:lastPrinted>2017-01-23T06:42:38Z</cp:lastPrinted>
  <dcterms:created xsi:type="dcterms:W3CDTF">2016-11-30T11:18:35Z</dcterms:created>
  <dcterms:modified xsi:type="dcterms:W3CDTF">2017-01-23T06:42:56Z</dcterms:modified>
</cp:coreProperties>
</file>